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tables/table1.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drawings/drawing15.xml" ContentType="application/vnd.openxmlformats-officedocument.drawing+xml"/>
  <Override PartName="/xl/tables/table2.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xl/drawings/drawing21.xml" ContentType="application/vnd.openxmlformats-officedocument.drawing+xml"/>
  <Override PartName="/xl/charts/chart17.xml" ContentType="application/vnd.openxmlformats-officedocument.drawingml.chart+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D:\نشرات\النشرة الفصلية\2023\"/>
    </mc:Choice>
  </mc:AlternateContent>
  <xr:revisionPtr revIDLastSave="0" documentId="13_ncr:1_{12F2ECCA-78F5-4C14-967C-55B68D234E49}" xr6:coauthVersionLast="47" xr6:coauthVersionMax="47" xr10:uidLastSave="{00000000-0000-0000-0000-000000000000}"/>
  <bookViews>
    <workbookView xWindow="-120" yWindow="-120" windowWidth="29040" windowHeight="15840" tabRatio="947" activeTab="25" xr2:uid="{00000000-000D-0000-FFFF-FFFF00000000}"/>
  </bookViews>
  <sheets>
    <sheet name="Cover" sheetId="95" r:id="rId1"/>
    <sheet name="تقديم " sheetId="64" r:id="rId2"/>
    <sheet name="نبذة " sheetId="65" r:id="rId3"/>
    <sheet name="محتويات الجداول" sheetId="58" r:id="rId4"/>
    <sheet name="محتويات الرسوم" sheetId="92" r:id="rId5"/>
    <sheet name="السكان" sheetId="66" r:id="rId6"/>
    <sheet name="1" sheetId="26" r:id="rId7"/>
    <sheet name="2" sheetId="24" r:id="rId8"/>
    <sheet name="3" sheetId="32" r:id="rId9"/>
    <sheet name="الزواج والطلاق" sheetId="67" r:id="rId10"/>
    <sheet name="4" sheetId="109" r:id="rId11"/>
    <sheet name="5" sheetId="110" r:id="rId12"/>
    <sheet name="6" sheetId="111" r:id="rId13"/>
    <sheet name="7 " sheetId="112" r:id="rId14"/>
    <sheet name="8" sheetId="113" r:id="rId15"/>
    <sheet name="9" sheetId="114" r:id="rId16"/>
    <sheet name="10" sheetId="115" r:id="rId17"/>
    <sheet name="11 " sheetId="116" r:id="rId18"/>
    <sheet name="12" sheetId="117" r:id="rId19"/>
    <sheet name="13" sheetId="118" r:id="rId20"/>
    <sheet name="14" sheetId="119" r:id="rId21"/>
    <sheet name="15" sheetId="120" r:id="rId22"/>
    <sheet name="16" sheetId="121" r:id="rId23"/>
    <sheet name="17" sheetId="122" r:id="rId24"/>
    <sheet name="18" sheetId="123" r:id="rId25"/>
    <sheet name="19" sheetId="124" r:id="rId26"/>
    <sheet name="المواليد والوفيات" sheetId="68" r:id="rId27"/>
    <sheet name="20" sheetId="125" r:id="rId28"/>
    <sheet name="21" sheetId="85" r:id="rId29"/>
    <sheet name="22" sheetId="86" r:id="rId30"/>
    <sheet name="23" sheetId="87" r:id="rId31"/>
    <sheet name="24" sheetId="88" r:id="rId32"/>
    <sheet name="25" sheetId="126" r:id="rId33"/>
    <sheet name="26" sheetId="89" r:id="rId34"/>
    <sheet name="27" sheetId="90" r:id="rId35"/>
    <sheet name="28" sheetId="91" r:id="rId36"/>
    <sheet name="Cover Back" sheetId="101" r:id="rId37"/>
    <sheet name="محتويات الجداول " sheetId="102" state="hidden" r:id="rId38"/>
    <sheet name="مقارنات نوع الطلاق" sheetId="106" state="hidden" r:id="rId39"/>
    <sheet name="الملاحظات" sheetId="108" state="hidden" r:id="rId40"/>
  </sheets>
  <definedNames>
    <definedName name="Default__XLS_TAB_24" localSheetId="16" hidden="1">'10'!#REF!</definedName>
    <definedName name="Default__XLS_TAB_24" localSheetId="17" hidden="1">'11 '!#REF!</definedName>
    <definedName name="Default__XLS_TAB_24" localSheetId="27" hidden="1">'20'!#REF!</definedName>
    <definedName name="Default__XLS_TAB_24" localSheetId="28" hidden="1">'21'!#REF!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34" hidden="1">'27'!#REF!</definedName>
    <definedName name="Default__XLS_TAB_24" localSheetId="35" hidden="1">'28'!#REF!</definedName>
    <definedName name="Default__XLS_TAB_24" localSheetId="10" hidden="1">'4'!#REF!</definedName>
    <definedName name="Default__XLS_TAB_24" localSheetId="11" hidden="1">'5'!#REF!</definedName>
    <definedName name="Default__XLS_TAB_24" localSheetId="13" hidden="1">'7 '!#REF!</definedName>
    <definedName name="Default__XLS_TAB_24" localSheetId="38" hidden="1">'مقارنات نوع الطلاق'!#REF!</definedName>
    <definedName name="Default__XLS_TAB_26_2" localSheetId="21" hidden="1">'15'!$F$10:$F$17</definedName>
    <definedName name="Default__XLS_TAB_27_1" localSheetId="24" hidden="1">'18'!$D$11:$D$21</definedName>
    <definedName name="Default__XLS_TAB_6" localSheetId="27" hidden="1">'20'!$A$10:$K$19</definedName>
    <definedName name="Default__XLS_TAB_6" localSheetId="28" hidden="1">'21'!$A$10:$N$16</definedName>
    <definedName name="Default__XLS_TAB_6" localSheetId="31" hidden="1">'24'!$A$11:$K$20</definedName>
    <definedName name="Default__XLS_TAB_6" localSheetId="32" hidden="1">'25'!$A$12:$K$21</definedName>
    <definedName name="Default__XLS_TAB_6" localSheetId="33" hidden="1">'26'!$A$10:$K$16</definedName>
    <definedName name="Default__XLS_TAB_6" localSheetId="34" hidden="1">'27'!$A$10:$K$16</definedName>
    <definedName name="Default__XLS_TAB_6" localSheetId="35" hidden="1">'28'!$A$11:$K$19</definedName>
    <definedName name="Default__XLS_TAB_6" localSheetId="10" hidden="1">'4'!$A$10:$K$19</definedName>
    <definedName name="Default__XLS_TAB_6" localSheetId="11" hidden="1">'5'!$A$10:$K$19</definedName>
    <definedName name="_xlnm.Print_Area" localSheetId="6">'1'!$A$1:$K$39</definedName>
    <definedName name="_xlnm.Print_Area" localSheetId="16">'10'!$A$1:$H$16</definedName>
    <definedName name="_xlnm.Print_Area" localSheetId="17">'11 '!$A$1:$G$48</definedName>
    <definedName name="_xlnm.Print_Area" localSheetId="18">'12'!$A$1:$L$21</definedName>
    <definedName name="_xlnm.Print_Area" localSheetId="19">'13'!$A$1:$N$22</definedName>
    <definedName name="_xlnm.Print_Area" localSheetId="20">'14'!$A$1:$N$20</definedName>
    <definedName name="_xlnm.Print_Area" localSheetId="21">'15'!$A$1:$G$48</definedName>
    <definedName name="_xlnm.Print_Area" localSheetId="22">'16'!$A$1:$L$48</definedName>
    <definedName name="_xlnm.Print_Area" localSheetId="23">'17'!$A$1:$N$54</definedName>
    <definedName name="_xlnm.Print_Area" localSheetId="24">'18'!$A$1:$N$22</definedName>
    <definedName name="_xlnm.Print_Area" localSheetId="25">'19'!$A$1:$N$54</definedName>
    <definedName name="_xlnm.Print_Area" localSheetId="7">'2'!$A$1:$J$44</definedName>
    <definedName name="_xlnm.Print_Area" localSheetId="27">'20'!$A$1:$K$52</definedName>
    <definedName name="_xlnm.Print_Area" localSheetId="28">'21'!$A$1:$N$45</definedName>
    <definedName name="_xlnm.Print_Area" localSheetId="29">'22'!$A$1:$K$52</definedName>
    <definedName name="_xlnm.Print_Area" localSheetId="30">'23'!$A$1:$K$49</definedName>
    <definedName name="_xlnm.Print_Area" localSheetId="31">'24'!$A$1:$K$51</definedName>
    <definedName name="_xlnm.Print_Area" localSheetId="32">'25'!$A$1:$K$31</definedName>
    <definedName name="_xlnm.Print_Area" localSheetId="33">'26'!$A$1:$K$16</definedName>
    <definedName name="_xlnm.Print_Area" localSheetId="34">'27'!$A$1:$K$16</definedName>
    <definedName name="_xlnm.Print_Area" localSheetId="35">'28'!$A$1:$K$20</definedName>
    <definedName name="_xlnm.Print_Area" localSheetId="8">'3'!$A$1:$J$44</definedName>
    <definedName name="_xlnm.Print_Area" localSheetId="10">'4'!$A$1:$K$19</definedName>
    <definedName name="_xlnm.Print_Area" localSheetId="11">'5'!$A$1:$K$19</definedName>
    <definedName name="_xlnm.Print_Area" localSheetId="12">'6'!$A$1:$L$21</definedName>
    <definedName name="_xlnm.Print_Area" localSheetId="13">'7 '!$A$1:$H$16</definedName>
    <definedName name="_xlnm.Print_Area" localSheetId="14">'8'!$A$1:$I$49</definedName>
    <definedName name="_xlnm.Print_Area" localSheetId="15">'9'!$A$1:$K$42</definedName>
    <definedName name="_xlnm.Print_Area" localSheetId="0">Cover!$A$1:$O$25</definedName>
    <definedName name="_xlnm.Print_Area" localSheetId="36">'Cover Back'!$A$1:$P$25</definedName>
    <definedName name="_xlnm.Print_Area" localSheetId="9">'الزواج والطلاق'!$A$1:$K$17</definedName>
    <definedName name="_xlnm.Print_Area" localSheetId="5">السكان!$A$1:$K$19</definedName>
    <definedName name="_xlnm.Print_Area" localSheetId="26">'المواليد والوفيات'!$A$1:$K$18</definedName>
    <definedName name="_xlnm.Print_Area" localSheetId="1">'تقديم '!$A$1:$K$13</definedName>
    <definedName name="_xlnm.Print_Area" localSheetId="3">'محتويات الجداول'!$A$1:$D$34</definedName>
    <definedName name="_xlnm.Print_Area" localSheetId="37">'محتويات الجداول '!$A$1:$M$29</definedName>
    <definedName name="_xlnm.Print_Area" localSheetId="4">'محتويات الرسوم'!$A$1:$D$21</definedName>
    <definedName name="_xlnm.Print_Area" localSheetId="38">'مقارنات نوع الطلاق'!$A$1:$R$16</definedName>
    <definedName name="_xlnm.Print_Area" localSheetId="2">'نبذة '!$A$1:$K$10</definedName>
    <definedName name="_xlnm.Print_Titles" localSheetId="6">'1'!$1:$1</definedName>
    <definedName name="_xlnm.Print_Titles" localSheetId="17">'11 '!$1:$1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31">'24'!$1:$1</definedName>
    <definedName name="_xlnm.Print_Titles" localSheetId="32">'25'!$1:$1</definedName>
    <definedName name="_xlnm.Print_Titles" localSheetId="8">'3'!$1:$1</definedName>
    <definedName name="_xlnm.Print_Titles" localSheetId="14">'8'!$1:$1</definedName>
    <definedName name="_xlnm.Print_Titles" localSheetId="15">'9'!$1:$1</definedName>
    <definedName name="_xlnm.Print_Titles" localSheetId="3">'محتويات الجداول'!$1:$3</definedName>
    <definedName name="_xlnm.Print_Titles" localSheetId="37">'محتويات الجداول '!$2:$2</definedName>
    <definedName name="_xlnm.Print_Titles" localSheetId="4">'محتويات الرسوم'!$1:$3</definedName>
    <definedName name="_xlnm.Print_Titles" localSheetId="38">'مقارنات نوع الطلاق'!$1:$1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122" l="1"/>
  <c r="I21" i="24" l="1"/>
  <c r="H22" i="24" l="1"/>
  <c r="G22" i="24"/>
  <c r="F22" i="24"/>
  <c r="I11" i="126" l="1"/>
  <c r="H11" i="126"/>
  <c r="I12" i="126"/>
  <c r="I13" i="126"/>
  <c r="I14" i="126"/>
  <c r="I15" i="126"/>
  <c r="I16" i="126"/>
  <c r="I17" i="126"/>
  <c r="I18" i="126"/>
  <c r="I19" i="126"/>
  <c r="I20" i="126"/>
  <c r="I21" i="126"/>
  <c r="I22" i="126"/>
  <c r="I23" i="126"/>
  <c r="I24" i="126"/>
  <c r="I25" i="126"/>
  <c r="I26" i="126"/>
  <c r="I27" i="126"/>
  <c r="I28" i="126"/>
  <c r="I29" i="126"/>
  <c r="I30" i="126"/>
  <c r="H12" i="126"/>
  <c r="H13" i="126"/>
  <c r="H14" i="126"/>
  <c r="H15" i="126"/>
  <c r="H16" i="126"/>
  <c r="H17" i="126"/>
  <c r="H18" i="126"/>
  <c r="H19" i="126"/>
  <c r="H20" i="126"/>
  <c r="H21" i="126"/>
  <c r="H22" i="126"/>
  <c r="H23" i="126"/>
  <c r="H24" i="126"/>
  <c r="H25" i="126"/>
  <c r="H26" i="126"/>
  <c r="H27" i="126"/>
  <c r="H28" i="126"/>
  <c r="H29" i="126"/>
  <c r="H30" i="126"/>
  <c r="I31" i="126" l="1"/>
  <c r="H31" i="126"/>
  <c r="F31" i="126"/>
  <c r="E31" i="126"/>
  <c r="C31" i="126"/>
  <c r="B31" i="126"/>
  <c r="J30" i="126"/>
  <c r="G30" i="126"/>
  <c r="D30" i="126"/>
  <c r="J29" i="126"/>
  <c r="G29" i="126"/>
  <c r="D29" i="126"/>
  <c r="J28" i="126"/>
  <c r="G28" i="126"/>
  <c r="D28" i="126"/>
  <c r="J27" i="126"/>
  <c r="G27" i="126"/>
  <c r="D27" i="126"/>
  <c r="J26" i="126"/>
  <c r="G26" i="126"/>
  <c r="D26" i="126"/>
  <c r="J25" i="126"/>
  <c r="G25" i="126"/>
  <c r="D25" i="126"/>
  <c r="J24" i="126"/>
  <c r="G24" i="126"/>
  <c r="D24" i="126"/>
  <c r="J23" i="126"/>
  <c r="G23" i="126"/>
  <c r="D23" i="126"/>
  <c r="J22" i="126"/>
  <c r="G22" i="126"/>
  <c r="D22" i="126"/>
  <c r="J21" i="126"/>
  <c r="G21" i="126"/>
  <c r="D21" i="126"/>
  <c r="J20" i="126"/>
  <c r="G20" i="126"/>
  <c r="D20" i="126"/>
  <c r="J19" i="126"/>
  <c r="G19" i="126"/>
  <c r="D19" i="126"/>
  <c r="J18" i="126"/>
  <c r="G18" i="126"/>
  <c r="D18" i="126"/>
  <c r="J17" i="126"/>
  <c r="G17" i="126"/>
  <c r="D17" i="126"/>
  <c r="J16" i="126"/>
  <c r="G16" i="126"/>
  <c r="D16" i="126"/>
  <c r="J15" i="126"/>
  <c r="G15" i="126"/>
  <c r="D15" i="126"/>
  <c r="J14" i="126"/>
  <c r="G14" i="126"/>
  <c r="D14" i="126"/>
  <c r="J13" i="126"/>
  <c r="G13" i="126"/>
  <c r="D13" i="126"/>
  <c r="J12" i="126"/>
  <c r="G12" i="126"/>
  <c r="D12" i="126"/>
  <c r="J11" i="126"/>
  <c r="G11" i="126"/>
  <c r="D11" i="126"/>
  <c r="F19" i="125"/>
  <c r="E19" i="125"/>
  <c r="C19" i="125"/>
  <c r="B19" i="125"/>
  <c r="I18" i="125"/>
  <c r="N18" i="125" s="1"/>
  <c r="H18" i="125"/>
  <c r="M18" i="125" s="1"/>
  <c r="G18" i="125"/>
  <c r="D18" i="125"/>
  <c r="I17" i="125"/>
  <c r="N17" i="125" s="1"/>
  <c r="H17" i="125"/>
  <c r="J17" i="125" s="1"/>
  <c r="G17" i="125"/>
  <c r="D17" i="125"/>
  <c r="I16" i="125"/>
  <c r="N16" i="125" s="1"/>
  <c r="H16" i="125"/>
  <c r="M16" i="125" s="1"/>
  <c r="G16" i="125"/>
  <c r="D16" i="125"/>
  <c r="I15" i="125"/>
  <c r="N15" i="125" s="1"/>
  <c r="H15" i="125"/>
  <c r="M15" i="125" s="1"/>
  <c r="G15" i="125"/>
  <c r="D15" i="125"/>
  <c r="I14" i="125"/>
  <c r="N14" i="125" s="1"/>
  <c r="H14" i="125"/>
  <c r="M14" i="125" s="1"/>
  <c r="G14" i="125"/>
  <c r="D14" i="125"/>
  <c r="I13" i="125"/>
  <c r="N13" i="125" s="1"/>
  <c r="H13" i="125"/>
  <c r="J13" i="125" s="1"/>
  <c r="G13" i="125"/>
  <c r="D13" i="125"/>
  <c r="I12" i="125"/>
  <c r="N12" i="125" s="1"/>
  <c r="H12" i="125"/>
  <c r="J12" i="125" s="1"/>
  <c r="G12" i="125"/>
  <c r="D12" i="125"/>
  <c r="I11" i="125"/>
  <c r="N11" i="125" s="1"/>
  <c r="H11" i="125"/>
  <c r="M11" i="125" s="1"/>
  <c r="G11" i="125"/>
  <c r="D11" i="125"/>
  <c r="I10" i="125"/>
  <c r="N10" i="125" s="1"/>
  <c r="H10" i="125"/>
  <c r="G10" i="125"/>
  <c r="D10" i="125"/>
  <c r="H19" i="125" l="1"/>
  <c r="G19" i="125"/>
  <c r="J31" i="126"/>
  <c r="G31" i="126"/>
  <c r="D31" i="126"/>
  <c r="N19" i="125"/>
  <c r="M13" i="125"/>
  <c r="M12" i="125"/>
  <c r="J16" i="125"/>
  <c r="J10" i="125"/>
  <c r="D19" i="125"/>
  <c r="J14" i="125"/>
  <c r="M17" i="125"/>
  <c r="J18" i="125"/>
  <c r="J11" i="125"/>
  <c r="I19" i="125"/>
  <c r="J15" i="125"/>
  <c r="M10" i="125"/>
  <c r="J11" i="90"/>
  <c r="J12" i="90"/>
  <c r="J13" i="90"/>
  <c r="J14" i="90"/>
  <c r="J15" i="90"/>
  <c r="J10" i="90"/>
  <c r="J19" i="125" l="1"/>
  <c r="M19" i="125"/>
  <c r="I23" i="124"/>
  <c r="H23" i="124"/>
  <c r="G23" i="124"/>
  <c r="F23" i="124"/>
  <c r="E23" i="124"/>
  <c r="D23" i="124"/>
  <c r="C23" i="124"/>
  <c r="B23" i="124"/>
  <c r="K22" i="124"/>
  <c r="J22" i="124"/>
  <c r="K21" i="124"/>
  <c r="J21" i="124"/>
  <c r="K20" i="124"/>
  <c r="J20" i="124"/>
  <c r="K19" i="124"/>
  <c r="J19" i="124"/>
  <c r="P18" i="124"/>
  <c r="K18" i="124"/>
  <c r="J18" i="124"/>
  <c r="P17" i="124"/>
  <c r="K17" i="124"/>
  <c r="J17" i="124"/>
  <c r="P16" i="124"/>
  <c r="K16" i="124"/>
  <c r="J16" i="124"/>
  <c r="P15" i="124"/>
  <c r="K15" i="124"/>
  <c r="J15" i="124"/>
  <c r="P14" i="124"/>
  <c r="K14" i="124"/>
  <c r="J14" i="124"/>
  <c r="P13" i="124"/>
  <c r="K13" i="124"/>
  <c r="J13" i="124"/>
  <c r="K12" i="124"/>
  <c r="J12" i="124"/>
  <c r="F22" i="123"/>
  <c r="G21" i="123" s="1"/>
  <c r="B22" i="123"/>
  <c r="C14" i="123" s="1"/>
  <c r="L21" i="123"/>
  <c r="J21" i="123"/>
  <c r="L20" i="123"/>
  <c r="J20" i="123"/>
  <c r="L19" i="123"/>
  <c r="J19" i="123"/>
  <c r="L18" i="123"/>
  <c r="J18" i="123"/>
  <c r="L17" i="123"/>
  <c r="J17" i="123"/>
  <c r="L16" i="123"/>
  <c r="J16" i="123"/>
  <c r="L15" i="123"/>
  <c r="J15" i="123"/>
  <c r="J14" i="123"/>
  <c r="L14" i="123"/>
  <c r="L13" i="123"/>
  <c r="J13" i="123"/>
  <c r="J12" i="123"/>
  <c r="J11" i="123"/>
  <c r="K23" i="122"/>
  <c r="R14" i="122" s="1"/>
  <c r="I23" i="122"/>
  <c r="H23" i="122"/>
  <c r="G23" i="122"/>
  <c r="G24" i="122" s="1"/>
  <c r="F23" i="122"/>
  <c r="E23" i="122"/>
  <c r="D23" i="122"/>
  <c r="C23" i="122"/>
  <c r="P18" i="122"/>
  <c r="R18" i="122"/>
  <c r="P17" i="122"/>
  <c r="P16" i="122"/>
  <c r="R16" i="122"/>
  <c r="P15" i="122"/>
  <c r="R15" i="122"/>
  <c r="P14" i="122"/>
  <c r="P13" i="122"/>
  <c r="J23" i="122"/>
  <c r="Q16" i="122" s="1"/>
  <c r="J21" i="121"/>
  <c r="Q18" i="121" s="1"/>
  <c r="I21" i="121"/>
  <c r="Q17" i="121" s="1"/>
  <c r="H21" i="121"/>
  <c r="Q16" i="121" s="1"/>
  <c r="G21" i="121"/>
  <c r="F21" i="121"/>
  <c r="E21" i="121"/>
  <c r="Q13" i="121" s="1"/>
  <c r="D21" i="121"/>
  <c r="Q12" i="121" s="1"/>
  <c r="C21" i="121"/>
  <c r="B21" i="121"/>
  <c r="K20" i="121"/>
  <c r="K19" i="121"/>
  <c r="P18" i="121"/>
  <c r="K18" i="121"/>
  <c r="K17" i="121"/>
  <c r="P17" i="121" s="1"/>
  <c r="K16" i="121"/>
  <c r="P16" i="121" s="1"/>
  <c r="Q15" i="121"/>
  <c r="K15" i="121"/>
  <c r="P15" i="121" s="1"/>
  <c r="Q14" i="121"/>
  <c r="K14" i="121"/>
  <c r="P14" i="121" s="1"/>
  <c r="K13" i="121"/>
  <c r="P13" i="121" s="1"/>
  <c r="P12" i="121"/>
  <c r="K12" i="121"/>
  <c r="Q11" i="121"/>
  <c r="P11" i="121"/>
  <c r="K11" i="121"/>
  <c r="Q10" i="121"/>
  <c r="K10" i="121"/>
  <c r="J22" i="120"/>
  <c r="E19" i="120"/>
  <c r="D19" i="120"/>
  <c r="C19" i="120"/>
  <c r="B19" i="120"/>
  <c r="F18" i="120"/>
  <c r="F17" i="120"/>
  <c r="J21" i="120" s="1"/>
  <c r="F16" i="120"/>
  <c r="J20" i="120" s="1"/>
  <c r="F15" i="120"/>
  <c r="J19" i="120" s="1"/>
  <c r="J14" i="120"/>
  <c r="F14" i="120"/>
  <c r="J18" i="120" s="1"/>
  <c r="F13" i="120"/>
  <c r="J17" i="120" s="1"/>
  <c r="F12" i="120"/>
  <c r="J16" i="120" s="1"/>
  <c r="F11" i="120"/>
  <c r="J15" i="120" s="1"/>
  <c r="F10" i="120"/>
  <c r="H20" i="119"/>
  <c r="I19" i="119" s="1"/>
  <c r="F20" i="119"/>
  <c r="G11" i="119" s="1"/>
  <c r="D20" i="119"/>
  <c r="E11" i="119" s="1"/>
  <c r="B20" i="119"/>
  <c r="C18" i="119" s="1"/>
  <c r="L19" i="119"/>
  <c r="J19" i="119"/>
  <c r="C19" i="119"/>
  <c r="L18" i="119"/>
  <c r="J18" i="119"/>
  <c r="G18" i="119"/>
  <c r="L17" i="119"/>
  <c r="J17" i="119"/>
  <c r="G17" i="119"/>
  <c r="C17" i="119"/>
  <c r="L16" i="119"/>
  <c r="J16" i="119"/>
  <c r="C16" i="119"/>
  <c r="L15" i="119"/>
  <c r="J15" i="119"/>
  <c r="C15" i="119"/>
  <c r="L14" i="119"/>
  <c r="J14" i="119"/>
  <c r="C14" i="119"/>
  <c r="L13" i="119"/>
  <c r="J13" i="119"/>
  <c r="C13" i="119"/>
  <c r="L12" i="119"/>
  <c r="J12" i="119"/>
  <c r="C12" i="119"/>
  <c r="L11" i="119"/>
  <c r="J11" i="119"/>
  <c r="C11" i="119"/>
  <c r="H22" i="118"/>
  <c r="I21" i="118" s="1"/>
  <c r="F22" i="118"/>
  <c r="D22" i="118"/>
  <c r="E14" i="118" s="1"/>
  <c r="B22" i="118"/>
  <c r="C11" i="118" s="1"/>
  <c r="L21" i="118"/>
  <c r="J21" i="118"/>
  <c r="G21" i="118"/>
  <c r="E21" i="118"/>
  <c r="C21" i="118"/>
  <c r="L20" i="118"/>
  <c r="J20" i="118"/>
  <c r="G20" i="118"/>
  <c r="E20" i="118"/>
  <c r="C20" i="118"/>
  <c r="L19" i="118"/>
  <c r="J19" i="118"/>
  <c r="G19" i="118"/>
  <c r="E19" i="118"/>
  <c r="L18" i="118"/>
  <c r="J18" i="118"/>
  <c r="G18" i="118"/>
  <c r="E18" i="118"/>
  <c r="L17" i="118"/>
  <c r="J17" i="118"/>
  <c r="G17" i="118"/>
  <c r="C17" i="118"/>
  <c r="L16" i="118"/>
  <c r="J16" i="118"/>
  <c r="G16" i="118"/>
  <c r="L15" i="118"/>
  <c r="J15" i="118"/>
  <c r="G15" i="118"/>
  <c r="E15" i="118"/>
  <c r="C15" i="118"/>
  <c r="L14" i="118"/>
  <c r="J14" i="118"/>
  <c r="G14" i="118"/>
  <c r="L13" i="118"/>
  <c r="J13" i="118"/>
  <c r="G13" i="118"/>
  <c r="L12" i="118"/>
  <c r="J12" i="118"/>
  <c r="G12" i="118"/>
  <c r="E12" i="118"/>
  <c r="L11" i="118"/>
  <c r="J11" i="118"/>
  <c r="G11" i="118"/>
  <c r="G22" i="118" s="1"/>
  <c r="E11" i="118"/>
  <c r="J21" i="117"/>
  <c r="I21" i="117"/>
  <c r="H21" i="117"/>
  <c r="G21" i="117"/>
  <c r="F21" i="117"/>
  <c r="E21" i="117"/>
  <c r="D21" i="117"/>
  <c r="C21" i="117"/>
  <c r="B21" i="117"/>
  <c r="K20" i="117"/>
  <c r="K19" i="117"/>
  <c r="K18" i="117"/>
  <c r="K17" i="117"/>
  <c r="K16" i="117"/>
  <c r="K15" i="117"/>
  <c r="K14" i="117"/>
  <c r="K13" i="117"/>
  <c r="K12" i="117"/>
  <c r="E16" i="116"/>
  <c r="D16" i="116"/>
  <c r="C16" i="116"/>
  <c r="B16" i="116"/>
  <c r="F15" i="116"/>
  <c r="J18" i="116" s="1"/>
  <c r="F14" i="116"/>
  <c r="J17" i="116" s="1"/>
  <c r="F13" i="116"/>
  <c r="J15" i="116" s="1"/>
  <c r="F12" i="116"/>
  <c r="J14" i="116" s="1"/>
  <c r="F11" i="116"/>
  <c r="J13" i="116" s="1"/>
  <c r="F10" i="116"/>
  <c r="J12" i="116" s="1"/>
  <c r="F16" i="115"/>
  <c r="G13" i="115" s="1"/>
  <c r="D16" i="115"/>
  <c r="E12" i="115" s="1"/>
  <c r="B16" i="115"/>
  <c r="C15" i="115" s="1"/>
  <c r="G14" i="115"/>
  <c r="C13" i="115"/>
  <c r="G10" i="115"/>
  <c r="I20" i="114"/>
  <c r="P17" i="114" s="1"/>
  <c r="H20" i="114"/>
  <c r="P16" i="114" s="1"/>
  <c r="G20" i="114"/>
  <c r="P15" i="114" s="1"/>
  <c r="F20" i="114"/>
  <c r="P14" i="114" s="1"/>
  <c r="E20" i="114"/>
  <c r="P13" i="114" s="1"/>
  <c r="D20" i="114"/>
  <c r="P12" i="114" s="1"/>
  <c r="C20" i="114"/>
  <c r="B20" i="114"/>
  <c r="P10" i="114" s="1"/>
  <c r="J19" i="114"/>
  <c r="J18" i="114"/>
  <c r="J17" i="114"/>
  <c r="J16" i="114"/>
  <c r="O16" i="114" s="1"/>
  <c r="J15" i="114"/>
  <c r="O15" i="114" s="1"/>
  <c r="J14" i="114"/>
  <c r="O14" i="114" s="1"/>
  <c r="J13" i="114"/>
  <c r="O13" i="114" s="1"/>
  <c r="J12" i="114"/>
  <c r="O12" i="114" s="1"/>
  <c r="P11" i="114"/>
  <c r="J11" i="114"/>
  <c r="O11" i="114" s="1"/>
  <c r="J10" i="114"/>
  <c r="J20" i="114" s="1"/>
  <c r="G16" i="113"/>
  <c r="F16" i="113"/>
  <c r="E16" i="113"/>
  <c r="N13" i="113" s="1"/>
  <c r="D16" i="113"/>
  <c r="C16" i="113"/>
  <c r="B16" i="113"/>
  <c r="N10" i="113" s="1"/>
  <c r="N16" i="113" s="1"/>
  <c r="N15" i="113"/>
  <c r="M15" i="113"/>
  <c r="H15" i="113"/>
  <c r="N14" i="113"/>
  <c r="H14" i="113"/>
  <c r="M14" i="113" s="1"/>
  <c r="H13" i="113"/>
  <c r="M13" i="113" s="1"/>
  <c r="N12" i="113"/>
  <c r="H12" i="113"/>
  <c r="M12" i="113" s="1"/>
  <c r="N11" i="113"/>
  <c r="M11" i="113"/>
  <c r="H11" i="113"/>
  <c r="H10" i="113"/>
  <c r="F16" i="112"/>
  <c r="D16" i="112"/>
  <c r="E12" i="112" s="1"/>
  <c r="B16" i="112"/>
  <c r="C13" i="112" s="1"/>
  <c r="G15" i="112"/>
  <c r="C15" i="112"/>
  <c r="G14" i="112"/>
  <c r="C14" i="112"/>
  <c r="G13" i="112"/>
  <c r="G12" i="112"/>
  <c r="C12" i="112"/>
  <c r="G11" i="112"/>
  <c r="E11" i="112"/>
  <c r="G10" i="112"/>
  <c r="J21" i="111"/>
  <c r="I21" i="111"/>
  <c r="H21" i="111"/>
  <c r="G21" i="111"/>
  <c r="F21" i="111"/>
  <c r="E21" i="111"/>
  <c r="D21" i="111"/>
  <c r="C21" i="111"/>
  <c r="B21" i="111"/>
  <c r="K20" i="111"/>
  <c r="K19" i="111"/>
  <c r="K18" i="111"/>
  <c r="K17" i="111"/>
  <c r="K16" i="111"/>
  <c r="K15" i="111"/>
  <c r="K14" i="111"/>
  <c r="K13" i="111"/>
  <c r="K12" i="111"/>
  <c r="I19" i="110"/>
  <c r="H19" i="110"/>
  <c r="F19" i="110"/>
  <c r="E19" i="110"/>
  <c r="C19" i="110"/>
  <c r="B19" i="110"/>
  <c r="J18" i="110"/>
  <c r="G18" i="110"/>
  <c r="D18" i="110"/>
  <c r="J17" i="110"/>
  <c r="G17" i="110"/>
  <c r="D17" i="110"/>
  <c r="J16" i="110"/>
  <c r="G16" i="110"/>
  <c r="D16" i="110"/>
  <c r="J15" i="110"/>
  <c r="G15" i="110"/>
  <c r="D15" i="110"/>
  <c r="J14" i="110"/>
  <c r="G14" i="110"/>
  <c r="D14" i="110"/>
  <c r="J13" i="110"/>
  <c r="J19" i="110" s="1"/>
  <c r="G13" i="110"/>
  <c r="D13" i="110"/>
  <c r="J12" i="110"/>
  <c r="G12" i="110"/>
  <c r="D12" i="110"/>
  <c r="J11" i="110"/>
  <c r="G11" i="110"/>
  <c r="D11" i="110"/>
  <c r="J10" i="110"/>
  <c r="G10" i="110"/>
  <c r="D10" i="110"/>
  <c r="I19" i="109"/>
  <c r="L17" i="109" s="1"/>
  <c r="H19" i="109"/>
  <c r="F19" i="109"/>
  <c r="E19" i="109"/>
  <c r="D19" i="109"/>
  <c r="C19" i="109"/>
  <c r="B19" i="109"/>
  <c r="L18" i="109"/>
  <c r="J18" i="109"/>
  <c r="G18" i="109"/>
  <c r="D18" i="109"/>
  <c r="J17" i="109"/>
  <c r="G17" i="109"/>
  <c r="D17" i="109"/>
  <c r="L16" i="109"/>
  <c r="J16" i="109"/>
  <c r="G16" i="109"/>
  <c r="D16" i="109"/>
  <c r="L15" i="109"/>
  <c r="J15" i="109"/>
  <c r="G15" i="109"/>
  <c r="D15" i="109"/>
  <c r="L14" i="109"/>
  <c r="J14" i="109"/>
  <c r="G14" i="109"/>
  <c r="D14" i="109"/>
  <c r="J13" i="109"/>
  <c r="G13" i="109"/>
  <c r="D13" i="109"/>
  <c r="L12" i="109"/>
  <c r="J12" i="109"/>
  <c r="G12" i="109"/>
  <c r="D12" i="109"/>
  <c r="L11" i="109"/>
  <c r="J11" i="109"/>
  <c r="G11" i="109"/>
  <c r="D11" i="109"/>
  <c r="L10" i="109"/>
  <c r="J10" i="109"/>
  <c r="G10" i="109"/>
  <c r="D10" i="109"/>
  <c r="P18" i="114" l="1"/>
  <c r="C20" i="119"/>
  <c r="E15" i="119"/>
  <c r="K21" i="121"/>
  <c r="J22" i="118"/>
  <c r="K12" i="118" s="1"/>
  <c r="C18" i="118"/>
  <c r="E12" i="119"/>
  <c r="E20" i="119" s="1"/>
  <c r="G15" i="119"/>
  <c r="P10" i="121"/>
  <c r="P20" i="121" s="1"/>
  <c r="I24" i="122"/>
  <c r="G19" i="109"/>
  <c r="E22" i="118"/>
  <c r="C12" i="118"/>
  <c r="C22" i="118" s="1"/>
  <c r="E16" i="119"/>
  <c r="G19" i="119"/>
  <c r="Q20" i="121"/>
  <c r="C10" i="115"/>
  <c r="E11" i="115"/>
  <c r="C19" i="118"/>
  <c r="E13" i="119"/>
  <c r="G16" i="119"/>
  <c r="E18" i="119"/>
  <c r="G12" i="119"/>
  <c r="G20" i="119" s="1"/>
  <c r="D19" i="110"/>
  <c r="G19" i="110"/>
  <c r="C10" i="112"/>
  <c r="C16" i="112" s="1"/>
  <c r="H16" i="113"/>
  <c r="G11" i="115"/>
  <c r="G16" i="115" s="1"/>
  <c r="C16" i="118"/>
  <c r="G13" i="119"/>
  <c r="K21" i="111"/>
  <c r="L13" i="109"/>
  <c r="L19" i="109" s="1"/>
  <c r="G16" i="112"/>
  <c r="O17" i="114"/>
  <c r="C12" i="115"/>
  <c r="C13" i="118"/>
  <c r="E16" i="118"/>
  <c r="E19" i="119"/>
  <c r="C11" i="112"/>
  <c r="G12" i="115"/>
  <c r="E13" i="118"/>
  <c r="O10" i="114"/>
  <c r="C14" i="115"/>
  <c r="E14" i="119"/>
  <c r="C24" i="122"/>
  <c r="J19" i="109"/>
  <c r="K21" i="117"/>
  <c r="G14" i="119"/>
  <c r="E15" i="115"/>
  <c r="C14" i="118"/>
  <c r="E17" i="118"/>
  <c r="E24" i="122"/>
  <c r="E17" i="119"/>
  <c r="G15" i="115"/>
  <c r="J20" i="119"/>
  <c r="K19" i="119" s="1"/>
  <c r="G12" i="123"/>
  <c r="C18" i="123"/>
  <c r="C17" i="123"/>
  <c r="C21" i="123"/>
  <c r="C16" i="123"/>
  <c r="C20" i="123"/>
  <c r="C15" i="123"/>
  <c r="C19" i="123"/>
  <c r="J23" i="124"/>
  <c r="L14" i="124" s="1"/>
  <c r="Q14" i="124" s="1"/>
  <c r="K23" i="124"/>
  <c r="M22" i="124" s="1"/>
  <c r="H22" i="123"/>
  <c r="I19" i="123" s="1"/>
  <c r="L12" i="123"/>
  <c r="L11" i="123"/>
  <c r="L22" i="123" s="1"/>
  <c r="M12" i="123" s="1"/>
  <c r="I20" i="123"/>
  <c r="I17" i="123"/>
  <c r="I16" i="123"/>
  <c r="I14" i="123"/>
  <c r="I13" i="123"/>
  <c r="I12" i="123"/>
  <c r="J22" i="123"/>
  <c r="K15" i="123" s="1"/>
  <c r="E11" i="123"/>
  <c r="C12" i="123"/>
  <c r="G13" i="123"/>
  <c r="G14" i="123"/>
  <c r="G11" i="123"/>
  <c r="G15" i="123"/>
  <c r="G16" i="123"/>
  <c r="G17" i="123"/>
  <c r="G18" i="123"/>
  <c r="G19" i="123"/>
  <c r="G20" i="123"/>
  <c r="D22" i="123"/>
  <c r="C11" i="123"/>
  <c r="C13" i="123"/>
  <c r="Q13" i="122"/>
  <c r="D24" i="122"/>
  <c r="H24" i="122"/>
  <c r="R12" i="122"/>
  <c r="Q14" i="122"/>
  <c r="Q18" i="122"/>
  <c r="Q17" i="122"/>
  <c r="Q15" i="122"/>
  <c r="B24" i="122"/>
  <c r="F24" i="122"/>
  <c r="R13" i="122"/>
  <c r="R17" i="122"/>
  <c r="R19" i="122"/>
  <c r="K21" i="118"/>
  <c r="K20" i="118"/>
  <c r="K19" i="118"/>
  <c r="K18" i="118"/>
  <c r="K17" i="118"/>
  <c r="K16" i="118"/>
  <c r="K15" i="118"/>
  <c r="K14" i="118"/>
  <c r="K13" i="118"/>
  <c r="K14" i="119"/>
  <c r="K13" i="119"/>
  <c r="K12" i="119"/>
  <c r="K11" i="119"/>
  <c r="M14" i="119"/>
  <c r="M18" i="119"/>
  <c r="B20" i="120"/>
  <c r="J23" i="120"/>
  <c r="L22" i="118"/>
  <c r="M13" i="118" s="1"/>
  <c r="L20" i="119"/>
  <c r="M16" i="119" s="1"/>
  <c r="F19" i="120"/>
  <c r="I11" i="118"/>
  <c r="I12" i="118"/>
  <c r="I13" i="118"/>
  <c r="I14" i="118"/>
  <c r="I15" i="118"/>
  <c r="I16" i="118"/>
  <c r="I17" i="118"/>
  <c r="I18" i="118"/>
  <c r="I19" i="118"/>
  <c r="I20" i="118"/>
  <c r="I11" i="119"/>
  <c r="I12" i="119"/>
  <c r="I13" i="119"/>
  <c r="I14" i="119"/>
  <c r="I15" i="119"/>
  <c r="I16" i="119"/>
  <c r="I17" i="119"/>
  <c r="I18" i="119"/>
  <c r="O18" i="114"/>
  <c r="F16" i="116"/>
  <c r="E17" i="116" s="1"/>
  <c r="N10" i="116" s="1"/>
  <c r="M10" i="113"/>
  <c r="M16" i="113" s="1"/>
  <c r="E10" i="115"/>
  <c r="E14" i="115"/>
  <c r="H10" i="116"/>
  <c r="E13" i="115"/>
  <c r="C11" i="115"/>
  <c r="E10" i="112"/>
  <c r="E14" i="112"/>
  <c r="E15" i="112"/>
  <c r="E13" i="112"/>
  <c r="L16" i="124" l="1"/>
  <c r="Q16" i="124" s="1"/>
  <c r="M19" i="124"/>
  <c r="L13" i="124"/>
  <c r="Q13" i="124" s="1"/>
  <c r="M16" i="124"/>
  <c r="R16" i="124" s="1"/>
  <c r="D17" i="116"/>
  <c r="M10" i="116" s="1"/>
  <c r="K16" i="119"/>
  <c r="C17" i="116"/>
  <c r="L10" i="116" s="1"/>
  <c r="K15" i="119"/>
  <c r="K17" i="119"/>
  <c r="M12" i="119"/>
  <c r="E16" i="115"/>
  <c r="M21" i="124"/>
  <c r="M20" i="124"/>
  <c r="R19" i="124" s="1"/>
  <c r="M17" i="119"/>
  <c r="I21" i="123"/>
  <c r="I22" i="123" s="1"/>
  <c r="E16" i="112"/>
  <c r="D24" i="124"/>
  <c r="M13" i="119"/>
  <c r="M19" i="119"/>
  <c r="K11" i="118"/>
  <c r="K22" i="118" s="1"/>
  <c r="L20" i="124"/>
  <c r="L19" i="124"/>
  <c r="K18" i="119"/>
  <c r="C16" i="115"/>
  <c r="M11" i="119"/>
  <c r="M14" i="124"/>
  <c r="R14" i="124" s="1"/>
  <c r="K24" i="122"/>
  <c r="K21" i="123"/>
  <c r="K20" i="123"/>
  <c r="K19" i="123"/>
  <c r="K18" i="123"/>
  <c r="M12" i="124"/>
  <c r="M23" i="124" s="1"/>
  <c r="M18" i="124"/>
  <c r="R18" i="124" s="1"/>
  <c r="F24" i="124"/>
  <c r="L21" i="124"/>
  <c r="G24" i="124"/>
  <c r="L18" i="124"/>
  <c r="Q18" i="124" s="1"/>
  <c r="M13" i="124"/>
  <c r="R13" i="124" s="1"/>
  <c r="I24" i="124"/>
  <c r="H24" i="124"/>
  <c r="L17" i="124"/>
  <c r="Q17" i="124" s="1"/>
  <c r="B24" i="124"/>
  <c r="J24" i="124" s="1"/>
  <c r="L12" i="124"/>
  <c r="Q12" i="124" s="1"/>
  <c r="C24" i="124"/>
  <c r="M15" i="124"/>
  <c r="R15" i="124" s="1"/>
  <c r="M17" i="124"/>
  <c r="R17" i="124" s="1"/>
  <c r="E24" i="124"/>
  <c r="L15" i="124"/>
  <c r="Q15" i="124" s="1"/>
  <c r="L22" i="124"/>
  <c r="I18" i="123"/>
  <c r="I11" i="123"/>
  <c r="I15" i="123"/>
  <c r="C22" i="123"/>
  <c r="E12" i="123"/>
  <c r="E14" i="123"/>
  <c r="E21" i="123"/>
  <c r="E20" i="123"/>
  <c r="E19" i="123"/>
  <c r="E18" i="123"/>
  <c r="E17" i="123"/>
  <c r="E16" i="123"/>
  <c r="E15" i="123"/>
  <c r="E13" i="123"/>
  <c r="K11" i="123"/>
  <c r="K13" i="123"/>
  <c r="K12" i="123"/>
  <c r="K16" i="123"/>
  <c r="K17" i="123"/>
  <c r="M11" i="123"/>
  <c r="K14" i="123"/>
  <c r="M21" i="123"/>
  <c r="M20" i="123"/>
  <c r="M19" i="123"/>
  <c r="M18" i="123"/>
  <c r="M17" i="123"/>
  <c r="M16" i="123"/>
  <c r="M15" i="123"/>
  <c r="M13" i="123"/>
  <c r="M14" i="123"/>
  <c r="G22" i="123"/>
  <c r="R20" i="122"/>
  <c r="J24" i="122"/>
  <c r="M23" i="122"/>
  <c r="Q12" i="122"/>
  <c r="L23" i="122"/>
  <c r="Q19" i="122"/>
  <c r="M19" i="118"/>
  <c r="I22" i="118"/>
  <c r="M20" i="118"/>
  <c r="M15" i="118"/>
  <c r="M21" i="118"/>
  <c r="D20" i="120"/>
  <c r="C20" i="120"/>
  <c r="M16" i="118"/>
  <c r="M11" i="118"/>
  <c r="M18" i="118"/>
  <c r="M17" i="118"/>
  <c r="I20" i="119"/>
  <c r="M15" i="119"/>
  <c r="M12" i="118"/>
  <c r="K20" i="119"/>
  <c r="E20" i="120"/>
  <c r="M14" i="118"/>
  <c r="B17" i="116"/>
  <c r="M20" i="119" l="1"/>
  <c r="L23" i="124"/>
  <c r="Q19" i="124"/>
  <c r="Q20" i="124" s="1"/>
  <c r="Q20" i="122"/>
  <c r="R12" i="124"/>
  <c r="F20" i="120"/>
  <c r="K22" i="123"/>
  <c r="R20" i="124"/>
  <c r="K24" i="124"/>
  <c r="E22" i="123"/>
  <c r="M22" i="123"/>
  <c r="M22" i="118"/>
  <c r="F17" i="116"/>
  <c r="K10" i="116"/>
  <c r="O10" i="116" s="1"/>
  <c r="D22" i="24" l="1"/>
  <c r="C22" i="24"/>
  <c r="B22" i="24"/>
  <c r="E20" i="88" l="1"/>
  <c r="F20" i="88"/>
  <c r="I17" i="87" l="1"/>
  <c r="I13" i="87"/>
  <c r="I14" i="87"/>
  <c r="I15" i="87"/>
  <c r="I16" i="87"/>
  <c r="I18" i="87"/>
  <c r="I19" i="87"/>
  <c r="I12" i="87"/>
  <c r="I11" i="87"/>
  <c r="L14" i="85"/>
  <c r="J15" i="26" l="1"/>
  <c r="J16" i="26"/>
  <c r="H17" i="26"/>
  <c r="I17" i="26"/>
  <c r="G16" i="26"/>
  <c r="F17" i="26"/>
  <c r="G14" i="26"/>
  <c r="G15" i="26"/>
  <c r="E17" i="26"/>
  <c r="I13" i="24" l="1"/>
  <c r="I14" i="24"/>
  <c r="I15" i="24"/>
  <c r="I16" i="24"/>
  <c r="P6" i="106" l="1"/>
  <c r="Q6" i="106"/>
  <c r="P7" i="106"/>
  <c r="Q7" i="106"/>
  <c r="P8" i="106"/>
  <c r="Q8" i="106"/>
  <c r="P9" i="106"/>
  <c r="Q9" i="106"/>
  <c r="P10" i="106"/>
  <c r="Q10" i="106"/>
  <c r="P12" i="106"/>
  <c r="Q12" i="106"/>
  <c r="P13" i="106"/>
  <c r="Q13" i="106"/>
  <c r="R13" i="106"/>
  <c r="P14" i="106"/>
  <c r="Q14" i="106"/>
  <c r="P16" i="106"/>
  <c r="Q16" i="106"/>
  <c r="R16" i="106"/>
  <c r="M5" i="106"/>
  <c r="J5" i="106"/>
  <c r="G5" i="106"/>
  <c r="D5" i="106"/>
  <c r="O6" i="106"/>
  <c r="O8" i="106"/>
  <c r="O9" i="106"/>
  <c r="O12" i="106"/>
  <c r="O14" i="106"/>
  <c r="L6" i="106"/>
  <c r="L8" i="106"/>
  <c r="L9" i="106"/>
  <c r="L12" i="106"/>
  <c r="L14" i="106"/>
  <c r="I6" i="106"/>
  <c r="I8" i="106"/>
  <c r="I9" i="106"/>
  <c r="I12" i="106"/>
  <c r="I14" i="106"/>
  <c r="F6" i="106"/>
  <c r="F8" i="106"/>
  <c r="F9" i="106"/>
  <c r="F12" i="106"/>
  <c r="F14" i="106"/>
  <c r="R8" i="106" l="1"/>
  <c r="R14" i="106"/>
  <c r="R6" i="106"/>
  <c r="R12" i="106"/>
  <c r="R9" i="106"/>
  <c r="R7" i="106"/>
  <c r="P5" i="106"/>
  <c r="G10" i="26" l="1"/>
  <c r="D11" i="102" l="1"/>
  <c r="D7" i="102"/>
  <c r="E28" i="102"/>
  <c r="D28" i="102"/>
  <c r="I27" i="102"/>
  <c r="E22" i="102"/>
  <c r="D22" i="102"/>
  <c r="F22" i="102" l="1"/>
  <c r="F28" i="102"/>
  <c r="G19" i="87"/>
  <c r="P19" i="87" s="1"/>
  <c r="D11" i="86" l="1"/>
  <c r="D12" i="86"/>
  <c r="D13" i="86"/>
  <c r="D14" i="86"/>
  <c r="D15" i="86"/>
  <c r="D16" i="86"/>
  <c r="D17" i="86"/>
  <c r="D18" i="86"/>
  <c r="G11" i="86"/>
  <c r="G12" i="86"/>
  <c r="G13" i="86"/>
  <c r="G14" i="86"/>
  <c r="G15" i="86"/>
  <c r="G16" i="86"/>
  <c r="G17" i="86"/>
  <c r="G18" i="86"/>
  <c r="J11" i="86"/>
  <c r="J12" i="86"/>
  <c r="J13" i="86"/>
  <c r="J14" i="86"/>
  <c r="J15" i="86"/>
  <c r="J16" i="86"/>
  <c r="J17" i="86"/>
  <c r="J18" i="86"/>
  <c r="E8" i="102" l="1"/>
  <c r="L11" i="85" l="1"/>
  <c r="G15" i="106" l="1"/>
  <c r="J16" i="85" l="1"/>
  <c r="G22" i="102" s="1"/>
  <c r="J22" i="102" s="1"/>
  <c r="I10" i="106" l="1"/>
  <c r="M15" i="106" l="1"/>
  <c r="N15" i="106"/>
  <c r="D18" i="102"/>
  <c r="M11" i="106"/>
  <c r="N11" i="106"/>
  <c r="O10" i="106"/>
  <c r="D14" i="102"/>
  <c r="O15" i="106" l="1"/>
  <c r="O11" i="106"/>
  <c r="N5" i="106"/>
  <c r="O5" i="106" s="1"/>
  <c r="G11" i="88" l="1"/>
  <c r="E21" i="24" l="1"/>
  <c r="E20" i="24"/>
  <c r="E19" i="24"/>
  <c r="E18" i="24"/>
  <c r="E17" i="24"/>
  <c r="E16" i="24"/>
  <c r="E15" i="24"/>
  <c r="E14" i="24"/>
  <c r="E13" i="24"/>
  <c r="E12" i="24"/>
  <c r="E11" i="24"/>
  <c r="E21" i="32"/>
  <c r="E20" i="32"/>
  <c r="E19" i="32"/>
  <c r="E18" i="32"/>
  <c r="E17" i="32"/>
  <c r="E16" i="32"/>
  <c r="E15" i="32"/>
  <c r="E14" i="32"/>
  <c r="E13" i="32"/>
  <c r="E12" i="32"/>
  <c r="E11" i="32"/>
  <c r="E22" i="24" l="1"/>
  <c r="D15" i="90"/>
  <c r="D14" i="90"/>
  <c r="D13" i="90"/>
  <c r="D12" i="90"/>
  <c r="D11" i="90"/>
  <c r="D10" i="90"/>
  <c r="D15" i="89"/>
  <c r="D14" i="89"/>
  <c r="D13" i="89"/>
  <c r="D12" i="89"/>
  <c r="D11" i="89"/>
  <c r="D10" i="89"/>
  <c r="G15" i="90"/>
  <c r="G14" i="90"/>
  <c r="G13" i="90"/>
  <c r="G12" i="90"/>
  <c r="G11" i="90"/>
  <c r="G10" i="90"/>
  <c r="G15" i="89"/>
  <c r="G14" i="89"/>
  <c r="G13" i="89"/>
  <c r="G12" i="89"/>
  <c r="G11" i="89"/>
  <c r="G10" i="89"/>
  <c r="O9" i="86"/>
  <c r="N9" i="86"/>
  <c r="D10" i="86"/>
  <c r="G10" i="86"/>
  <c r="D15" i="85"/>
  <c r="D14" i="85"/>
  <c r="D13" i="85"/>
  <c r="D12" i="85"/>
  <c r="D11" i="85"/>
  <c r="D10" i="85"/>
  <c r="H15" i="85"/>
  <c r="H14" i="85"/>
  <c r="H13" i="85"/>
  <c r="H12" i="85"/>
  <c r="H11" i="85"/>
  <c r="H10" i="85"/>
  <c r="I16" i="89" l="1"/>
  <c r="E27" i="102" s="1"/>
  <c r="L15" i="85" l="1"/>
  <c r="L12" i="85"/>
  <c r="L13" i="85"/>
  <c r="L10" i="85"/>
  <c r="K16" i="85"/>
  <c r="H22" i="102" s="1"/>
  <c r="I22" i="102" l="1"/>
  <c r="L22" i="102" s="1"/>
  <c r="K22" i="102"/>
  <c r="L16" i="85"/>
  <c r="M14" i="85" l="1"/>
  <c r="M11" i="85"/>
  <c r="M15" i="85"/>
  <c r="M13" i="85"/>
  <c r="M10" i="85"/>
  <c r="M12" i="85"/>
  <c r="G12" i="91"/>
  <c r="G13" i="91"/>
  <c r="G14" i="91"/>
  <c r="G15" i="91"/>
  <c r="G16" i="91"/>
  <c r="G17" i="91"/>
  <c r="G18" i="91"/>
  <c r="G19" i="91"/>
  <c r="G11" i="91"/>
  <c r="D12" i="91"/>
  <c r="D13" i="91"/>
  <c r="D14" i="91"/>
  <c r="D15" i="91"/>
  <c r="D16" i="91"/>
  <c r="D17" i="91"/>
  <c r="D18" i="91"/>
  <c r="D19" i="91"/>
  <c r="D11" i="91"/>
  <c r="D12" i="88"/>
  <c r="D13" i="88"/>
  <c r="D14" i="88"/>
  <c r="D15" i="88"/>
  <c r="D16" i="88"/>
  <c r="D17" i="88"/>
  <c r="D18" i="88"/>
  <c r="D19" i="88"/>
  <c r="D11" i="88"/>
  <c r="H12" i="87"/>
  <c r="G12" i="87"/>
  <c r="G13" i="87"/>
  <c r="G14" i="87"/>
  <c r="G15" i="87"/>
  <c r="G16" i="87"/>
  <c r="G17" i="87"/>
  <c r="G18" i="87"/>
  <c r="G11" i="87"/>
  <c r="P11" i="87" s="1"/>
  <c r="D12" i="87"/>
  <c r="O12" i="87" s="1"/>
  <c r="D13" i="87"/>
  <c r="D14" i="87"/>
  <c r="D15" i="87"/>
  <c r="D16" i="87"/>
  <c r="O16" i="87" s="1"/>
  <c r="D17" i="87"/>
  <c r="D18" i="87"/>
  <c r="D19" i="87"/>
  <c r="D11" i="87"/>
  <c r="G22" i="32" l="1"/>
  <c r="K5" i="106" l="1"/>
  <c r="L5" i="106" s="1"/>
  <c r="H5" i="106"/>
  <c r="I5" i="106" s="1"/>
  <c r="E5" i="106"/>
  <c r="D12" i="102"/>
  <c r="F5" i="106" l="1"/>
  <c r="R5" i="106" s="1"/>
  <c r="Q5" i="106"/>
  <c r="G12" i="102" l="1"/>
  <c r="G7" i="102" l="1"/>
  <c r="J7" i="102" s="1"/>
  <c r="G4" i="102" l="1"/>
  <c r="I4" i="102" s="1"/>
  <c r="J12" i="89"/>
  <c r="D14" i="26" l="1"/>
  <c r="B46" i="26" s="1"/>
  <c r="C46" i="26"/>
  <c r="D15" i="26"/>
  <c r="B47" i="26" s="1"/>
  <c r="C47" i="26"/>
  <c r="D16" i="26"/>
  <c r="B48" i="26" s="1"/>
  <c r="C48" i="26"/>
  <c r="B17" i="26"/>
  <c r="C17" i="26"/>
  <c r="I17" i="24"/>
  <c r="I18" i="24"/>
  <c r="I20" i="24"/>
  <c r="I19" i="24"/>
  <c r="I13" i="32"/>
  <c r="I14" i="32"/>
  <c r="I15" i="32"/>
  <c r="I16" i="32"/>
  <c r="F10" i="106" l="1"/>
  <c r="L10" i="106" l="1"/>
  <c r="R10" i="106" s="1"/>
  <c r="D8" i="102"/>
  <c r="C42" i="26" l="1"/>
  <c r="D10" i="26"/>
  <c r="B42" i="26" s="1"/>
  <c r="I16" i="91" l="1"/>
  <c r="H12" i="91"/>
  <c r="I12" i="91"/>
  <c r="H13" i="91"/>
  <c r="I13" i="91"/>
  <c r="H14" i="91"/>
  <c r="I14" i="91"/>
  <c r="H15" i="91"/>
  <c r="I15" i="91"/>
  <c r="H16" i="91"/>
  <c r="H17" i="91"/>
  <c r="I17" i="91"/>
  <c r="H18" i="91"/>
  <c r="I18" i="91"/>
  <c r="H19" i="91"/>
  <c r="I19" i="91"/>
  <c r="I11" i="91"/>
  <c r="H11" i="91"/>
  <c r="C20" i="91"/>
  <c r="E29" i="102" s="1"/>
  <c r="E20" i="91"/>
  <c r="G29" i="102" s="1"/>
  <c r="F20" i="91"/>
  <c r="H29" i="102" s="1"/>
  <c r="B20" i="91"/>
  <c r="D29" i="102" s="1"/>
  <c r="I29" i="102" l="1"/>
  <c r="J29" i="102"/>
  <c r="K29" i="102"/>
  <c r="F29" i="102"/>
  <c r="H20" i="91"/>
  <c r="J12" i="91"/>
  <c r="J19" i="91"/>
  <c r="J15" i="91"/>
  <c r="J14" i="91"/>
  <c r="J18" i="91"/>
  <c r="J11" i="91"/>
  <c r="I20" i="91"/>
  <c r="G20" i="91"/>
  <c r="J13" i="91"/>
  <c r="J17" i="91"/>
  <c r="J16" i="91"/>
  <c r="C16" i="90"/>
  <c r="E16" i="90"/>
  <c r="F16" i="90"/>
  <c r="H16" i="90"/>
  <c r="G28" i="102" s="1"/>
  <c r="I16" i="90"/>
  <c r="H28" i="102" s="1"/>
  <c r="K28" i="102" s="1"/>
  <c r="B16" i="90"/>
  <c r="H16" i="89"/>
  <c r="D27" i="102" s="1"/>
  <c r="F27" i="102" s="1"/>
  <c r="C16" i="89"/>
  <c r="B16" i="89"/>
  <c r="L29" i="102" l="1"/>
  <c r="I28" i="102"/>
  <c r="L28" i="102" s="1"/>
  <c r="J28" i="102"/>
  <c r="J16" i="90"/>
  <c r="J20" i="91"/>
  <c r="E20" i="87"/>
  <c r="G24" i="102" s="1"/>
  <c r="C19" i="86" l="1"/>
  <c r="E19" i="86"/>
  <c r="F19" i="86"/>
  <c r="H19" i="86"/>
  <c r="F23" i="102" s="1"/>
  <c r="I19" i="86"/>
  <c r="I23" i="102" s="1"/>
  <c r="B19" i="86"/>
  <c r="L23" i="102" l="1"/>
  <c r="E11" i="106"/>
  <c r="H11" i="106"/>
  <c r="K11" i="106"/>
  <c r="D11" i="106" l="1"/>
  <c r="F11" i="106" s="1"/>
  <c r="Q11" i="106"/>
  <c r="J11" i="106"/>
  <c r="L11" i="106" s="1"/>
  <c r="G11" i="106"/>
  <c r="I11" i="106" s="1"/>
  <c r="G18" i="102"/>
  <c r="P11" i="106" l="1"/>
  <c r="R11" i="106"/>
  <c r="G14" i="102" l="1"/>
  <c r="H15" i="102"/>
  <c r="E15" i="102"/>
  <c r="D4" i="102" l="1"/>
  <c r="F4" i="102" l="1"/>
  <c r="L4" i="102" s="1"/>
  <c r="J4" i="102"/>
  <c r="E19" i="102"/>
  <c r="G19" i="86" l="1"/>
  <c r="D15" i="106" l="1"/>
  <c r="I19" i="88" l="1"/>
  <c r="N19" i="88" s="1"/>
  <c r="I18" i="88"/>
  <c r="I17" i="88"/>
  <c r="I16" i="88"/>
  <c r="I15" i="88"/>
  <c r="I14" i="88"/>
  <c r="I13" i="88"/>
  <c r="I12" i="88"/>
  <c r="N12" i="88" s="1"/>
  <c r="I11" i="88"/>
  <c r="N11" i="88" s="1"/>
  <c r="H19" i="88"/>
  <c r="M19" i="88" s="1"/>
  <c r="H18" i="88"/>
  <c r="H17" i="88"/>
  <c r="H16" i="88"/>
  <c r="H15" i="88"/>
  <c r="H14" i="88"/>
  <c r="H13" i="88"/>
  <c r="H12" i="88"/>
  <c r="H11" i="88"/>
  <c r="M11" i="88" s="1"/>
  <c r="O11" i="87"/>
  <c r="J10" i="86"/>
  <c r="J19" i="86" s="1"/>
  <c r="J15" i="88" l="1"/>
  <c r="Q10" i="85"/>
  <c r="J12" i="88"/>
  <c r="J19" i="88"/>
  <c r="J13" i="88"/>
  <c r="J14" i="88"/>
  <c r="J16" i="88"/>
  <c r="I20" i="88"/>
  <c r="J11" i="88"/>
  <c r="H20" i="88"/>
  <c r="D16" i="90" l="1"/>
  <c r="M16" i="85"/>
  <c r="G16" i="90" l="1"/>
  <c r="D22" i="32" l="1"/>
  <c r="C22" i="32"/>
  <c r="B22" i="32"/>
  <c r="E22" i="32" l="1"/>
  <c r="C16" i="85"/>
  <c r="B16" i="85"/>
  <c r="D16" i="89" l="1"/>
  <c r="D19" i="86"/>
  <c r="D16" i="85"/>
  <c r="E11" i="85" l="1"/>
  <c r="E15" i="85"/>
  <c r="E10" i="85"/>
  <c r="E14" i="85"/>
  <c r="E12" i="85"/>
  <c r="E13" i="85"/>
  <c r="E16" i="85" l="1"/>
  <c r="O18" i="87"/>
  <c r="F20" i="87"/>
  <c r="H24" i="102" s="1"/>
  <c r="I24" i="102" s="1"/>
  <c r="C20" i="87"/>
  <c r="E24" i="102" s="1"/>
  <c r="B20" i="87"/>
  <c r="D24" i="102" s="1"/>
  <c r="J24" i="102" s="1"/>
  <c r="H19" i="87"/>
  <c r="F24" i="102" l="1"/>
  <c r="L24" i="102" s="1"/>
  <c r="K24" i="102"/>
  <c r="J19" i="87"/>
  <c r="D20" i="91" l="1"/>
  <c r="F16" i="89"/>
  <c r="E16" i="89"/>
  <c r="G16" i="85"/>
  <c r="F16" i="85"/>
  <c r="H16" i="85" l="1"/>
  <c r="G16" i="89"/>
  <c r="I13" i="85" l="1"/>
  <c r="I11" i="85"/>
  <c r="I12" i="85"/>
  <c r="I10" i="85"/>
  <c r="I14" i="85"/>
  <c r="I15" i="85"/>
  <c r="H19" i="102"/>
  <c r="I12" i="32" l="1"/>
  <c r="J10" i="26" l="1"/>
  <c r="D42" i="26" s="1"/>
  <c r="G11" i="102" l="1"/>
  <c r="I21" i="32" l="1"/>
  <c r="F47" i="32" s="1"/>
  <c r="I20" i="32"/>
  <c r="F48" i="32" s="1"/>
  <c r="I19" i="32"/>
  <c r="F49" i="32" s="1"/>
  <c r="I18" i="32"/>
  <c r="F50" i="32" s="1"/>
  <c r="I17" i="32"/>
  <c r="F51" i="32" s="1"/>
  <c r="F52" i="32"/>
  <c r="F53" i="32"/>
  <c r="F54" i="32"/>
  <c r="F55" i="32"/>
  <c r="F56" i="32"/>
  <c r="I11" i="32"/>
  <c r="F57" i="32" l="1"/>
  <c r="F58" i="32" s="1"/>
  <c r="I22" i="32"/>
  <c r="G20" i="87" l="1"/>
  <c r="J10" i="89" l="1"/>
  <c r="J11" i="89"/>
  <c r="J13" i="89"/>
  <c r="J14" i="89"/>
  <c r="J15" i="89"/>
  <c r="N14" i="88"/>
  <c r="N15" i="88"/>
  <c r="N16" i="88"/>
  <c r="N17" i="88"/>
  <c r="N18" i="88"/>
  <c r="M13" i="88"/>
  <c r="M14" i="88"/>
  <c r="M15" i="88"/>
  <c r="M16" i="88"/>
  <c r="M17" i="88"/>
  <c r="M18" i="88"/>
  <c r="G12" i="88"/>
  <c r="G13" i="88"/>
  <c r="G14" i="88"/>
  <c r="G15" i="88"/>
  <c r="G16" i="88"/>
  <c r="G17" i="88"/>
  <c r="G18" i="88"/>
  <c r="G19" i="88"/>
  <c r="H26" i="102"/>
  <c r="G26" i="102"/>
  <c r="C20" i="88"/>
  <c r="E26" i="102" s="1"/>
  <c r="B20" i="88"/>
  <c r="D26" i="102" s="1"/>
  <c r="H11" i="87"/>
  <c r="H13" i="87"/>
  <c r="H14" i="87"/>
  <c r="H15" i="87"/>
  <c r="H16" i="87"/>
  <c r="H17" i="87"/>
  <c r="H18" i="87"/>
  <c r="J18" i="87" s="1"/>
  <c r="P13" i="87"/>
  <c r="P14" i="87"/>
  <c r="P15" i="87"/>
  <c r="P16" i="87"/>
  <c r="P17" i="87"/>
  <c r="P18" i="87"/>
  <c r="O13" i="87"/>
  <c r="O14" i="87"/>
  <c r="O15" i="87"/>
  <c r="O17" i="87"/>
  <c r="O10" i="86"/>
  <c r="O12" i="86"/>
  <c r="O13" i="86"/>
  <c r="O14" i="86"/>
  <c r="O15" i="86"/>
  <c r="O16" i="86"/>
  <c r="N10" i="86"/>
  <c r="N13" i="86"/>
  <c r="N15" i="86"/>
  <c r="N16" i="86"/>
  <c r="N17" i="86"/>
  <c r="N14" i="86"/>
  <c r="N12" i="86"/>
  <c r="Q11" i="85"/>
  <c r="Q12" i="85"/>
  <c r="Q13" i="85"/>
  <c r="Q14" i="85"/>
  <c r="Q15" i="85"/>
  <c r="D11" i="26"/>
  <c r="B43" i="26" s="1"/>
  <c r="D12" i="26"/>
  <c r="B44" i="26" s="1"/>
  <c r="D13" i="26"/>
  <c r="B45" i="26" s="1"/>
  <c r="E5" i="102"/>
  <c r="H22" i="32"/>
  <c r="I11" i="24"/>
  <c r="I12" i="24"/>
  <c r="F56" i="24" s="1"/>
  <c r="F55" i="24"/>
  <c r="F54" i="24"/>
  <c r="F53" i="24"/>
  <c r="F52" i="24"/>
  <c r="F51" i="24"/>
  <c r="F50" i="24"/>
  <c r="F49" i="24"/>
  <c r="F48" i="24"/>
  <c r="F47" i="24"/>
  <c r="F22" i="32"/>
  <c r="H5" i="102"/>
  <c r="G11" i="26"/>
  <c r="C43" i="26" s="1"/>
  <c r="G12" i="26"/>
  <c r="C44" i="26" s="1"/>
  <c r="G13" i="26"/>
  <c r="D48" i="26"/>
  <c r="D47" i="26"/>
  <c r="J14" i="26"/>
  <c r="D46" i="26" s="1"/>
  <c r="J13" i="26"/>
  <c r="J12" i="26"/>
  <c r="D44" i="26" s="1"/>
  <c r="J11" i="26"/>
  <c r="E15" i="106"/>
  <c r="H15" i="106"/>
  <c r="I15" i="106" s="1"/>
  <c r="J15" i="106"/>
  <c r="P15" i="106" s="1"/>
  <c r="K15" i="106"/>
  <c r="I22" i="24" l="1"/>
  <c r="I26" i="102"/>
  <c r="J26" i="102"/>
  <c r="D45" i="26"/>
  <c r="J17" i="26"/>
  <c r="D43" i="26"/>
  <c r="C45" i="26"/>
  <c r="G17" i="26"/>
  <c r="K26" i="102"/>
  <c r="F26" i="102"/>
  <c r="Q15" i="106"/>
  <c r="F15" i="106"/>
  <c r="L15" i="106"/>
  <c r="K5" i="102"/>
  <c r="H20" i="87"/>
  <c r="D17" i="26"/>
  <c r="F57" i="24"/>
  <c r="F58" i="24" s="1"/>
  <c r="J16" i="89"/>
  <c r="J11" i="87"/>
  <c r="I20" i="87"/>
  <c r="O11" i="86"/>
  <c r="D20" i="87"/>
  <c r="C49" i="26"/>
  <c r="B49" i="26"/>
  <c r="J17" i="87"/>
  <c r="N13" i="88"/>
  <c r="N20" i="88" s="1"/>
  <c r="D20" i="88"/>
  <c r="J12" i="87"/>
  <c r="Q16" i="85"/>
  <c r="O17" i="86"/>
  <c r="N11" i="86"/>
  <c r="N19" i="86" s="1"/>
  <c r="P12" i="87"/>
  <c r="J13" i="87"/>
  <c r="J16" i="87"/>
  <c r="J17" i="88"/>
  <c r="M12" i="88"/>
  <c r="M20" i="88" s="1"/>
  <c r="J18" i="88"/>
  <c r="J14" i="87"/>
  <c r="J15" i="87"/>
  <c r="G20" i="88"/>
  <c r="L26" i="102" l="1"/>
  <c r="D49" i="26"/>
  <c r="D51" i="26" s="1"/>
  <c r="R15" i="106"/>
  <c r="H8" i="102"/>
  <c r="G8" i="102"/>
  <c r="O19" i="86"/>
  <c r="H58" i="24"/>
  <c r="B51" i="26"/>
  <c r="J20" i="88"/>
  <c r="J20" i="87"/>
  <c r="I16" i="85"/>
  <c r="C51" i="26"/>
  <c r="R16" i="85"/>
  <c r="R10" i="85"/>
  <c r="R11" i="85"/>
  <c r="R15" i="85"/>
  <c r="R12" i="85"/>
  <c r="R14" i="85"/>
  <c r="R13" i="85"/>
</calcChain>
</file>

<file path=xl/sharedStrings.xml><?xml version="1.0" encoding="utf-8"?>
<sst xmlns="http://schemas.openxmlformats.org/spreadsheetml/2006/main" count="1742" uniqueCount="714">
  <si>
    <t>إشهادات الطلاق حسب نوع الطلاق وفئة عمر الزوجة</t>
  </si>
  <si>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</si>
  <si>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</si>
  <si>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</si>
  <si>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</si>
  <si>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</si>
  <si>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</si>
  <si>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</si>
  <si>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</si>
  <si>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</si>
  <si>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</si>
  <si>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</si>
  <si>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</si>
  <si>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</si>
  <si>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</si>
  <si>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</si>
  <si>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</si>
  <si>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</si>
  <si>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</si>
  <si>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</si>
  <si>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</si>
  <si>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</si>
  <si>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</si>
  <si>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</si>
  <si>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</si>
  <si>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</si>
  <si>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</si>
  <si>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</si>
  <si>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</si>
  <si>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</si>
  <si>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</si>
  <si>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</si>
  <si>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</si>
  <si>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</si>
  <si>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 xml:space="preserve"> 10 - 14</t>
  </si>
  <si>
    <t xml:space="preserve"> 15 - 19</t>
  </si>
  <si>
    <t xml:space="preserve"> 20 - 24</t>
  </si>
  <si>
    <t>25 +</t>
  </si>
  <si>
    <t>النسبة لنوع الطلاق</t>
  </si>
  <si>
    <t>Percentage Type of Divorce</t>
  </si>
  <si>
    <t>جدول (1)</t>
  </si>
  <si>
    <t>جدول (2)</t>
  </si>
  <si>
    <t>جدول (3)</t>
  </si>
  <si>
    <t>جدول (4)</t>
  </si>
  <si>
    <t>جدول (5)</t>
  </si>
  <si>
    <t>جدول (6)</t>
  </si>
  <si>
    <t>TABLE (6)</t>
  </si>
  <si>
    <t>جدول (7)</t>
  </si>
  <si>
    <t>TABLE (7)</t>
  </si>
  <si>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</si>
  <si>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</si>
  <si>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</si>
  <si>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</si>
  <si>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</si>
  <si>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</si>
  <si>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</si>
  <si>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</si>
  <si>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</si>
  <si>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</si>
  <si>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</si>
  <si>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</si>
  <si>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</si>
  <si>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</si>
  <si>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</si>
  <si>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</si>
  <si>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</si>
  <si>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</si>
  <si>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</si>
  <si>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</si>
  <si>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</si>
  <si>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</si>
  <si>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</si>
  <si>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</si>
  <si>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</si>
  <si>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</si>
  <si>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</si>
  <si>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</si>
  <si>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</si>
  <si>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</si>
  <si>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</si>
  <si>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</si>
  <si>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</si>
  <si>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</si>
  <si>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</si>
  <si>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</si>
  <si>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</si>
  <si>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</si>
  <si>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</si>
  <si>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</si>
  <si>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</si>
  <si>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</si>
  <si>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</si>
  <si>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</si>
  <si>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</si>
  <si>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</si>
  <si>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الدول المحيطية</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</si>
  <si>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</si>
  <si>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</si>
  <si>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</si>
  <si>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</si>
  <si>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</si>
  <si>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</si>
  <si>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</si>
  <si>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</si>
  <si>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</si>
  <si>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</si>
  <si>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</si>
  <si>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</si>
  <si>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</si>
  <si>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</si>
  <si>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</si>
  <si>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</si>
  <si>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</si>
  <si>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</si>
  <si>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</si>
  <si>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</si>
  <si>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</si>
  <si>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</si>
  <si>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</si>
  <si>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إشهادات الطلاق حسب مدة الحياة الزواجية للزوج (قطريون - غير قطريين)</t>
  </si>
  <si>
    <t>بينونة صغرى</t>
  </si>
  <si>
    <t>رجعي</t>
  </si>
  <si>
    <t>خلع</t>
  </si>
  <si>
    <t>بينونة كبرى</t>
  </si>
  <si>
    <t>Marriage &amp; Divorce</t>
  </si>
  <si>
    <r>
      <rPr>
        <b/>
        <sz val="11"/>
        <rFont val="Sakkal Majalla"/>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</si>
  <si>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</si>
  <si>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</si>
  <si>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</si>
  <si>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</si>
  <si>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</si>
  <si>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</si>
  <si>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</si>
  <si>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</si>
  <si>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</si>
  <si>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</si>
  <si>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</si>
  <si>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</si>
  <si>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</si>
  <si>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</si>
  <si>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</si>
  <si>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</si>
  <si>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</si>
  <si>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</si>
  <si>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</si>
  <si>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</si>
  <si>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</si>
  <si>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</si>
  <si>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</si>
  <si>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</si>
  <si>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</si>
  <si>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</si>
  <si>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</si>
  <si>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</si>
  <si>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</si>
  <si>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مكان الوفاة</t>
  </si>
  <si>
    <t>Place of Death</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</si>
  <si>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</si>
  <si>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</si>
  <si>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</si>
  <si>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</si>
  <si>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</si>
  <si>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</si>
  <si>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</si>
  <si>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</si>
  <si>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</si>
  <si>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</si>
  <si>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</si>
  <si>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</si>
  <si>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</si>
  <si>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</si>
  <si>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</si>
  <si>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</si>
  <si>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</si>
  <si>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</si>
  <si>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</si>
  <si>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</si>
  <si>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</si>
  <si>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</si>
  <si>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</si>
  <si>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</si>
  <si>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</si>
  <si>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</si>
  <si>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</si>
  <si>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</si>
  <si>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</si>
  <si>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</si>
  <si>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</si>
  <si>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</si>
  <si>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</si>
  <si>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</si>
  <si>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</si>
  <si>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</si>
  <si>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</si>
  <si>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</si>
  <si>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</si>
  <si>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</si>
  <si>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</si>
  <si>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</si>
  <si>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</si>
  <si>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</si>
  <si>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</si>
  <si>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</si>
  <si>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</si>
  <si>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</si>
  <si>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</si>
  <si>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5 - 9</t>
  </si>
  <si>
    <t>25 - 64</t>
  </si>
  <si>
    <t>0 - 4</t>
  </si>
  <si>
    <t>26</t>
  </si>
  <si>
    <t>REGISTERED LIVE BIRTHS BY NATIONALITY, GENDER AND AGE GROUP OF MOTHER</t>
  </si>
  <si>
    <t>أولاً: الإحصاءات السكانية</t>
  </si>
  <si>
    <t>TABLE (4)</t>
  </si>
  <si>
    <t>إشهادات الطلاق حسب جنسية الزوجة ومدة الحياة الزواجية للزوجة</t>
  </si>
  <si>
    <t>North American countries</t>
  </si>
  <si>
    <t>Central American and Caribbean countries</t>
  </si>
  <si>
    <t>South American countries</t>
  </si>
  <si>
    <t>Peripheral countries</t>
  </si>
  <si>
    <t>TABLE (11)</t>
  </si>
  <si>
    <t>جدول (24)</t>
  </si>
  <si>
    <t>TABLE (24)</t>
  </si>
  <si>
    <r>
      <t xml:space="preserve">العدد
</t>
    </r>
    <r>
      <rPr>
        <sz val="9"/>
        <rFont val="Arial"/>
        <family val="2"/>
      </rPr>
      <t>No.</t>
    </r>
  </si>
  <si>
    <r>
      <t xml:space="preserve">النسبة
</t>
    </r>
    <r>
      <rPr>
        <sz val="8"/>
        <rFont val="Arial"/>
        <family val="2"/>
      </rPr>
      <t>%</t>
    </r>
  </si>
  <si>
    <t>Forward</t>
  </si>
  <si>
    <t>Overview</t>
  </si>
  <si>
    <t>First: Population Statistics</t>
  </si>
  <si>
    <t>دول أخرى  Other Countries</t>
  </si>
  <si>
    <t xml:space="preserve">دول امريكــا الشماليـــة  North American countries </t>
  </si>
  <si>
    <t>دول امريكا الوسطى والكاريبية  Central American and Caribbean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</si>
  <si>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</si>
  <si>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</si>
  <si>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</si>
  <si>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</si>
  <si>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المواليد أحياء المسجلون حسب النوع والجنسية</t>
  </si>
  <si>
    <t>Country of Nationality Groups</t>
  </si>
  <si>
    <t>السكان</t>
  </si>
  <si>
    <t>POPULATION</t>
  </si>
  <si>
    <t>MARRIAGE &amp; DIVORCE</t>
  </si>
  <si>
    <t>BIRTHS &amp; DEATHS</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</si>
  <si>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</si>
  <si>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</si>
  <si>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</si>
  <si>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</si>
  <si>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</si>
  <si>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</si>
  <si>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</si>
  <si>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</si>
  <si>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</si>
  <si>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</si>
  <si>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</si>
  <si>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</si>
  <si>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</si>
  <si>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</si>
  <si>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</si>
  <si>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</si>
  <si>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</si>
  <si>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</si>
  <si>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</si>
  <si>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</si>
  <si>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</si>
  <si>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</si>
  <si>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</si>
  <si>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</si>
  <si>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</si>
  <si>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</si>
  <si>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</si>
  <si>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</si>
  <si>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</si>
  <si>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</si>
  <si>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</si>
  <si>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</si>
  <si>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</si>
  <si>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</si>
  <si>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</si>
  <si>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</si>
  <si>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</si>
  <si>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</si>
  <si>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</si>
  <si>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ذكور
</t>
    </r>
    <r>
      <rPr>
        <b/>
        <sz val="8"/>
        <rFont val="Arial"/>
        <family val="2"/>
      </rPr>
      <t>Males</t>
    </r>
  </si>
  <si>
    <t>African Countries</t>
  </si>
  <si>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</si>
  <si>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</si>
  <si>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</si>
  <si>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</si>
  <si>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</si>
  <si>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t>خارج قطر
Outside Qatar</t>
  </si>
  <si>
    <r>
      <t xml:space="preserve">العدد
</t>
    </r>
    <r>
      <rPr>
        <sz val="8"/>
        <rFont val="Arial"/>
        <family val="2"/>
      </rPr>
      <t>No.</t>
    </r>
  </si>
  <si>
    <t>لمحة عامة</t>
  </si>
  <si>
    <t>الشحانية</t>
  </si>
  <si>
    <t>Municipality (Place of Wife)</t>
  </si>
  <si>
    <t>TABLE (15)</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</si>
  <si>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</si>
  <si>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</si>
  <si>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</si>
  <si>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</si>
  <si>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</si>
  <si>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</si>
  <si>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INFANT DEATHS BY NATIONALITY, GENDER AND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</si>
  <si>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</si>
  <si>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</si>
  <si>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</si>
  <si>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</si>
  <si>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</si>
  <si>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</si>
  <si>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</si>
  <si>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</si>
  <si>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</si>
  <si>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t xml:space="preserve">                  فئة عمر الزوجة 
                                     (بالسنوات)
  فئة عمر
 الزوج (بالسنوات)</t>
  </si>
  <si>
    <t xml:space="preserve">                جنسية الزوجة 
  جنسية الزوج </t>
  </si>
  <si>
    <t xml:space="preserve">                   نوع الطلاق
   فئة عمر
   الزوجة (بالسنوات)</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</si>
  <si>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</si>
  <si>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</si>
  <si>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</si>
  <si>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</si>
  <si>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</si>
  <si>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</si>
  <si>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MARRIAGES BY NATIONALITY OF WIFE AND HUSBAND</t>
  </si>
  <si>
    <t xml:space="preserve">Municipality
(Place of Husband)  </t>
  </si>
  <si>
    <t>REGISTERED LIVE BIRTHS BY GENDER AND NATIONALITY</t>
  </si>
  <si>
    <r>
      <rPr>
        <b/>
        <sz val="11"/>
        <rFont val="Sakkal Majalla"/>
      </rPr>
      <t>المجموع</t>
    </r>
    <r>
      <rPr>
        <b/>
        <sz val="10"/>
        <rFont val="Arial"/>
        <family val="2"/>
      </rPr>
      <t xml:space="preserve">
</t>
    </r>
    <r>
      <rPr>
        <b/>
        <sz val="8"/>
        <rFont val="Arial"/>
        <family val="2"/>
      </rPr>
      <t>Total</t>
    </r>
  </si>
  <si>
    <r>
      <rPr>
        <b/>
        <sz val="11"/>
        <rFont val="Sakkal Majalla"/>
      </rPr>
      <t>إناث</t>
    </r>
    <r>
      <rPr>
        <b/>
        <sz val="10"/>
        <rFont val="Arial"/>
        <family val="2"/>
      </rPr>
      <t xml:space="preserve">
</t>
    </r>
    <r>
      <rPr>
        <sz val="8"/>
        <rFont val="Arial"/>
        <family val="2"/>
      </rPr>
      <t>Females</t>
    </r>
  </si>
  <si>
    <r>
      <rPr>
        <b/>
        <sz val="11"/>
        <rFont val="Sakkal Majalla"/>
      </rPr>
      <t>ذكور</t>
    </r>
    <r>
      <rPr>
        <b/>
        <sz val="11"/>
        <rFont val="Arial"/>
        <family val="2"/>
      </rPr>
      <t xml:space="preserve">
</t>
    </r>
    <r>
      <rPr>
        <sz val="8"/>
        <rFont val="Arial"/>
        <family val="2"/>
      </rPr>
      <t>Males</t>
    </r>
  </si>
  <si>
    <t>جدول (10)</t>
  </si>
  <si>
    <t>TABLE (10)</t>
  </si>
  <si>
    <t>TABLE (18)</t>
  </si>
  <si>
    <t>TABLE (21)</t>
  </si>
  <si>
    <t>جدول (21)</t>
  </si>
  <si>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</si>
  <si>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</si>
  <si>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</si>
  <si>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</si>
  <si>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</si>
  <si>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rPr>
        <b/>
        <sz val="11"/>
        <rFont val="Sakkal Majalla"/>
      </rPr>
      <t>قطريون</t>
    </r>
    <r>
      <rPr>
        <b/>
        <sz val="11"/>
        <rFont val="Arial"/>
        <family val="2"/>
      </rPr>
      <t xml:space="preserve">
</t>
    </r>
    <r>
      <rPr>
        <b/>
        <sz val="8"/>
        <rFont val="Arial"/>
        <family val="2"/>
      </rPr>
      <t>Qataris</t>
    </r>
  </si>
  <si>
    <r>
      <rPr>
        <b/>
        <sz val="11"/>
        <rFont val="Sakkal Majalla"/>
      </rPr>
      <t>غير قطريين</t>
    </r>
    <r>
      <rPr>
        <b/>
        <sz val="8"/>
        <rFont val="Arial"/>
        <family val="2"/>
      </rPr>
      <t xml:space="preserve">
Non-Qataris</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</si>
  <si>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</si>
  <si>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</si>
  <si>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</si>
  <si>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</si>
  <si>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DEPARTURES BY PORTS OF EXIT AND COUNTRY OF NATIONALITY GROUPS</t>
  </si>
  <si>
    <t>Presedint of Planning &amp; Statistcs Authority</t>
  </si>
  <si>
    <t>محتويات الجداول</t>
  </si>
  <si>
    <t xml:space="preserve"> Graphs</t>
  </si>
  <si>
    <t>محتويات الرسوم البيانية</t>
  </si>
  <si>
    <t>الرسوم البيانية</t>
  </si>
  <si>
    <t>Graphs Contents</t>
  </si>
  <si>
    <t>Tables Contents</t>
  </si>
  <si>
    <r>
      <t xml:space="preserve">قطريات
</t>
    </r>
    <r>
      <rPr>
        <b/>
        <sz val="9"/>
        <rFont val="Arial"/>
        <family val="2"/>
      </rPr>
      <t>Qataris</t>
    </r>
  </si>
  <si>
    <r>
      <t xml:space="preserve">غير قطريات
</t>
    </r>
    <r>
      <rPr>
        <b/>
        <sz val="9"/>
        <rFont val="Arial"/>
        <family val="2"/>
      </rPr>
      <t>Non-Qataris</t>
    </r>
  </si>
  <si>
    <r>
      <t xml:space="preserve">قطريون
</t>
    </r>
    <r>
      <rPr>
        <b/>
        <sz val="9"/>
        <rFont val="Arial"/>
        <family val="2"/>
      </rPr>
      <t>Qataris</t>
    </r>
  </si>
  <si>
    <r>
      <t xml:space="preserve">غير قطريين
</t>
    </r>
    <r>
      <rPr>
        <b/>
        <sz val="9"/>
        <rFont val="Arial"/>
        <family val="2"/>
      </rPr>
      <t>Non-Qataris</t>
    </r>
  </si>
  <si>
    <t>وفيات الأطفال الرضع المسجلة حسب الجنسية والنوع والبلدية</t>
  </si>
  <si>
    <t>10 +</t>
  </si>
  <si>
    <t>25+</t>
  </si>
  <si>
    <t>قطريون</t>
  </si>
  <si>
    <t>غير قطريين</t>
  </si>
  <si>
    <t>10+</t>
  </si>
  <si>
    <t>قطريات</t>
  </si>
  <si>
    <t>غير قطريات</t>
  </si>
  <si>
    <t xml:space="preserve">ثانياً: الإحصاءات الحيوية </t>
  </si>
  <si>
    <t xml:space="preserve">Second: Vital Statistics </t>
  </si>
  <si>
    <t>(الزواج والطلاق)</t>
  </si>
  <si>
    <t>(Marriage and Divorce)</t>
  </si>
  <si>
    <t>(المواليد والوفيات)</t>
  </si>
  <si>
    <t xml:space="preserve">ثالثاً: الإحصاءات الحيوية </t>
  </si>
  <si>
    <t xml:space="preserve">Third: Vital Statistics </t>
  </si>
  <si>
    <t>(Births and Deaths)</t>
  </si>
  <si>
    <t>دول آسيوية</t>
  </si>
  <si>
    <t>دول أفريقية</t>
  </si>
  <si>
    <t>دول أمريكــا الشماليـــة</t>
  </si>
  <si>
    <t>دول أمريكا الوسطى والكاريبية</t>
  </si>
  <si>
    <t>غير مبين
Not Stated</t>
  </si>
  <si>
    <t>غير مبين</t>
  </si>
  <si>
    <t>Not stated</t>
  </si>
  <si>
    <r>
      <rPr>
        <b/>
        <sz val="12"/>
        <rFont val="Sakkal Majalla"/>
      </rPr>
      <t>ذكور</t>
    </r>
    <r>
      <rPr>
        <b/>
        <sz val="10"/>
        <rFont val="Arial"/>
        <family val="2"/>
      </rPr>
      <t xml:space="preserve">
</t>
    </r>
    <r>
      <rPr>
        <sz val="10"/>
        <rFont val="Arial"/>
        <family val="2"/>
      </rPr>
      <t>Males</t>
    </r>
  </si>
  <si>
    <r>
      <rPr>
        <b/>
        <sz val="12"/>
        <rFont val="Sakkal Majalla"/>
      </rPr>
      <t>المجموع</t>
    </r>
    <r>
      <rPr>
        <b/>
        <sz val="12"/>
        <rFont val="Arial"/>
        <family val="2"/>
      </rPr>
      <t xml:space="preserve">
</t>
    </r>
    <r>
      <rPr>
        <sz val="10"/>
        <rFont val="Arial"/>
        <family val="2"/>
      </rPr>
      <t>Total</t>
    </r>
  </si>
  <si>
    <r>
      <t xml:space="preserve">إناث
</t>
    </r>
    <r>
      <rPr>
        <b/>
        <sz val="8"/>
        <rFont val="Arial"/>
        <family val="2"/>
      </rPr>
      <t>Females</t>
    </r>
  </si>
  <si>
    <t>DIVORCES BY NATIONALITY OF HUSBAND AND AGE GROUP</t>
  </si>
  <si>
    <t>ونأمل أن يكون ما وفرته هذه النشرة من بيانات ذات فائدة وتغطي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</si>
  <si>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t>دول أمريكــا الجنوبيــــة</t>
  </si>
  <si>
    <t>دول امريكــا الجنوبيــــة  South American countries</t>
  </si>
  <si>
    <t>دول امريكــا الجنوبيــــة South American countries</t>
  </si>
  <si>
    <t>البلدية
(مكان إقامة الزوجة)</t>
  </si>
  <si>
    <t>Municipality
(Place of Wife Resident)</t>
  </si>
  <si>
    <t xml:space="preserve">                      Age Group of  
                        Wife (in Years)
 Age Group of
 Husband (in Years)</t>
  </si>
  <si>
    <t>Not Stated</t>
  </si>
  <si>
    <t xml:space="preserve">Major Irrevocable Divorce </t>
  </si>
  <si>
    <t>العدد
No.</t>
  </si>
  <si>
    <r>
      <t xml:space="preserve">العدد
</t>
    </r>
    <r>
      <rPr>
        <sz val="9"/>
        <rFont val="Calibri"/>
        <family val="2"/>
        <scheme val="minor"/>
      </rPr>
      <t>No.</t>
    </r>
  </si>
  <si>
    <r>
      <t xml:space="preserve">العدد
</t>
    </r>
    <r>
      <rPr>
        <sz val="8"/>
        <rFont val="Calibri"/>
        <family val="2"/>
        <scheme val="minor"/>
      </rPr>
      <t>No.</t>
    </r>
  </si>
  <si>
    <t xml:space="preserve">                  الجنسية والسنة
  فئات عمر الأم 
  (بالسنوات)</t>
  </si>
  <si>
    <t>المجموع
Total</t>
  </si>
  <si>
    <t>المنفذ الجوي</t>
  </si>
  <si>
    <t>المنفذ البحري</t>
  </si>
  <si>
    <t>Air Port</t>
  </si>
  <si>
    <t>Sea Port</t>
  </si>
  <si>
    <r>
      <rPr>
        <b/>
        <sz val="12"/>
        <rFont val="Sakkal Majalla"/>
      </rPr>
      <t>النسبة</t>
    </r>
    <r>
      <rPr>
        <b/>
        <sz val="10"/>
        <rFont val="Arial"/>
        <family val="2"/>
      </rPr>
      <t xml:space="preserve">
</t>
    </r>
    <r>
      <rPr>
        <sz val="9"/>
        <rFont val="Arial"/>
        <family val="2"/>
      </rPr>
      <t>%</t>
    </r>
  </si>
  <si>
    <t xml:space="preserve">                       Nationality 
                             &amp; Year
 Age Group
  of Mother
  (in Years)</t>
  </si>
  <si>
    <r>
      <t xml:space="preserve">رقم الجدول
</t>
    </r>
    <r>
      <rPr>
        <b/>
        <sz val="8"/>
        <color theme="8" tint="-0.249977111117893"/>
        <rFont val="Arial"/>
        <family val="2"/>
      </rPr>
      <t>Table No.</t>
    </r>
  </si>
  <si>
    <r>
      <t xml:space="preserve">رقم الصفحة
</t>
    </r>
    <r>
      <rPr>
        <b/>
        <sz val="8"/>
        <color theme="8" tint="-0.249977111117893"/>
        <rFont val="Arial"/>
        <family val="2"/>
      </rPr>
      <t>Page No.</t>
    </r>
  </si>
  <si>
    <r>
      <t xml:space="preserve">رقم الرسم
</t>
    </r>
    <r>
      <rPr>
        <b/>
        <sz val="8"/>
        <color theme="8" tint="-0.249977111117893"/>
        <rFont val="Arial"/>
        <family val="2"/>
      </rPr>
      <t>Graph No.</t>
    </r>
  </si>
  <si>
    <t xml:space="preserve"> </t>
  </si>
  <si>
    <t xml:space="preserve">والهدف من هذه النشرة هو إتاحة ونشر  أحدث الإحصاءات الرسمية  والمؤشرات السكانية لكافة المستفيدين بشكلٍ دوري وفقاً للمعايير الدولية وبما يتوافق مع الاحتياجات الوطنية. </t>
  </si>
  <si>
    <t>The aim of this bulletin is to periodically provide and publish the latest official statistics and population indicators for all recipients,  in accordance with international standards and in line with national needs.</t>
  </si>
  <si>
    <t>Graph No. (2) شكل رقم</t>
  </si>
  <si>
    <t>Graph No. (1) شكل رقم</t>
  </si>
  <si>
    <t>Graph No. (3) شكل رقم</t>
  </si>
  <si>
    <t xml:space="preserve">                            Nationality                                       of Wife
  Nationality 
  of Husband </t>
  </si>
  <si>
    <t>Graph No. (4) شكل رقم</t>
  </si>
  <si>
    <t>Graph No. (5) شكل رقم</t>
  </si>
  <si>
    <r>
      <rPr>
        <b/>
        <sz val="11"/>
        <rFont val="Arial"/>
        <family val="2"/>
      </rPr>
      <t>بينونة صغرى</t>
    </r>
    <r>
      <rPr>
        <sz val="8"/>
        <rFont val="Arial"/>
        <family val="2"/>
      </rPr>
      <t xml:space="preserve">
</t>
    </r>
    <r>
      <rPr>
        <sz val="10"/>
        <rFont val="Arial"/>
        <family val="2"/>
      </rPr>
      <t xml:space="preserve">Minor Irrevocable Divorce </t>
    </r>
  </si>
  <si>
    <r>
      <rPr>
        <b/>
        <sz val="11"/>
        <rFont val="Arial"/>
        <family val="2"/>
      </rPr>
      <t>رجعي</t>
    </r>
    <r>
      <rPr>
        <sz val="10"/>
        <rFont val="Arial"/>
        <family val="2"/>
      </rPr>
      <t xml:space="preserve">
Revocable Divorce</t>
    </r>
    <r>
      <rPr>
        <sz val="9"/>
        <rFont val="Arial"/>
        <family val="2"/>
      </rPr>
      <t xml:space="preserve"> </t>
    </r>
  </si>
  <si>
    <r>
      <rPr>
        <b/>
        <sz val="11"/>
        <rFont val="Arial"/>
        <family val="2"/>
      </rPr>
      <t>خلع</t>
    </r>
    <r>
      <rPr>
        <sz val="10"/>
        <rFont val="Arial"/>
        <family val="2"/>
      </rPr>
      <t xml:space="preserve">
Divorce Against Compensation</t>
    </r>
  </si>
  <si>
    <r>
      <rPr>
        <b/>
        <sz val="11"/>
        <rFont val="Arial"/>
        <family val="2"/>
      </rPr>
      <t>بينونة كبرى</t>
    </r>
    <r>
      <rPr>
        <sz val="10"/>
        <rFont val="Arial"/>
        <family val="2"/>
      </rPr>
      <t xml:space="preserve">
Major Irrevocable Divorce </t>
    </r>
  </si>
  <si>
    <r>
      <rPr>
        <b/>
        <sz val="11"/>
        <rFont val="Arial"/>
        <family val="2"/>
      </rPr>
      <t>المجموع</t>
    </r>
    <r>
      <rPr>
        <b/>
        <sz val="10"/>
        <rFont val="Arial"/>
        <family val="2"/>
      </rPr>
      <t xml:space="preserve">
Total</t>
    </r>
  </si>
  <si>
    <t xml:space="preserve">                      نوع الطلاق
 جنسية الزوج</t>
  </si>
  <si>
    <t>Graph No. (6) شكل رقم</t>
  </si>
  <si>
    <t>Minor Irrevocable Divorce</t>
  </si>
  <si>
    <r>
      <t>بينونة كبرى</t>
    </r>
    <r>
      <rPr>
        <sz val="10"/>
        <rFont val="Arial"/>
        <family val="2"/>
      </rPr>
      <t/>
    </r>
  </si>
  <si>
    <r>
      <t>بينونة صغرى</t>
    </r>
    <r>
      <rPr>
        <sz val="12"/>
        <rFont val="Arial"/>
        <family val="2"/>
      </rPr>
      <t xml:space="preserve"> </t>
    </r>
  </si>
  <si>
    <t>Graph No. (7) شكل رقم</t>
  </si>
  <si>
    <t xml:space="preserve">                       فئة عمر الزوجة 
                              (بالسنوات)
  فئة عمر
 الزوج (بالسنوات)</t>
  </si>
  <si>
    <t xml:space="preserve">                     Age Group of Wife
                              (in Years)
 Age Group of
 Husband (in Years)</t>
  </si>
  <si>
    <t>Graph No. (8) شكل رقم</t>
  </si>
  <si>
    <r>
      <t xml:space="preserve">قطريون 
</t>
    </r>
    <r>
      <rPr>
        <b/>
        <sz val="8"/>
        <rFont val="Arial"/>
        <family val="2"/>
      </rPr>
      <t>Qataris</t>
    </r>
  </si>
  <si>
    <r>
      <t xml:space="preserve">غير قطريين
</t>
    </r>
    <r>
      <rPr>
        <b/>
        <sz val="8"/>
        <rFont val="Arial"/>
        <family val="2"/>
      </rPr>
      <t>Non-Qataris</t>
    </r>
  </si>
  <si>
    <t>المنفذ البري</t>
  </si>
  <si>
    <t>Graph No. (9) شكل رقم</t>
  </si>
  <si>
    <t>Graph No. (10) شكل رقم</t>
  </si>
  <si>
    <t>Graph No. (11) شكل رقم</t>
  </si>
  <si>
    <t>Graph No. (12) شكل رقم</t>
  </si>
  <si>
    <t>Graph No. (13) شكل رقم</t>
  </si>
  <si>
    <t xml:space="preserve">                          Nationality 
                             &amp; Gender
  Age Group
  of Mother
  (in Years)</t>
  </si>
  <si>
    <t xml:space="preserve">               الجنسية والنوع
 فئة عمرالأم
 (بالسنوات)</t>
  </si>
  <si>
    <t>Graph No. (14) شكل رقم</t>
  </si>
  <si>
    <t xml:space="preserve">                    الجنسية
                     والنوع
  البلدية         </t>
  </si>
  <si>
    <t xml:space="preserve">                      Nationality 
                         &amp; Gender
 Municipality</t>
  </si>
  <si>
    <t>الوفيات المسجلة حسب النوع والبلدية</t>
  </si>
  <si>
    <t>REGISTERED DEAEHS BY GENDER AND MUNICIPALITY</t>
  </si>
  <si>
    <t xml:space="preserve">                        الجنسية
                        والنوع
    البلدية</t>
  </si>
  <si>
    <t xml:space="preserve">                           Nationality 
                            &amp; Gender
  Municipality</t>
  </si>
  <si>
    <t xml:space="preserve">السكان حسب الفئات العمرية </t>
  </si>
  <si>
    <t>POPULATION BY AGE GROUPS</t>
  </si>
  <si>
    <t>القادمون حسب مجموعات جنسيات الدول</t>
  </si>
  <si>
    <t>ARRIVALS BY COUNTRY OF NATIONALITY GROUPS</t>
  </si>
  <si>
    <t>المغادرون حسب مجموعات جنسيات الدول</t>
  </si>
  <si>
    <t>DEPARTURES BY COUNTRY OF NATIONALITY GROUPS</t>
  </si>
  <si>
    <t xml:space="preserve">عقود الزواج حسب فئة عمر الزوجة والزوج </t>
  </si>
  <si>
    <t>MARRIAGES BY AGE GROUP OF WIFE &amp; HUSBAND</t>
  </si>
  <si>
    <t xml:space="preserve">إشهادات الطلاق حسب نوع الطلاق </t>
  </si>
  <si>
    <t xml:space="preserve">DIVORCES BY TYPE OF DIVORCE </t>
  </si>
  <si>
    <t xml:space="preserve">                  الجنسية 
 فئات العمر
 (بالسنوات)</t>
  </si>
  <si>
    <t xml:space="preserve">                     Nationality          
 Age Group
 (in Years)</t>
  </si>
  <si>
    <t xml:space="preserve">                 الجنسية 
 فئات العمر
 (بالسنوات)</t>
  </si>
  <si>
    <t xml:space="preserve">                  Nationality          
 Age Group
 (in Years)</t>
  </si>
  <si>
    <t>إشهادات الطلاق حسب فئة عمر الزوجة</t>
  </si>
  <si>
    <t>DIVORCES BY WIFE'S AGE GROUP</t>
  </si>
  <si>
    <t>إشهادات الطلاق حسب فئة عمر  الزوجة والزوج</t>
  </si>
  <si>
    <t>المواليد أحياء المسجلون حسب الجنسية</t>
  </si>
  <si>
    <t>REGISTERED LIVE BIRTHS BY NATIONALITY</t>
  </si>
  <si>
    <t>المواليد أحياء المسجلون حسب فئة عمر الأم</t>
  </si>
  <si>
    <t>REGISTERED LIVE BIRTHS BY AGE GROUP OF MOTHER</t>
  </si>
  <si>
    <t>20-24</t>
  </si>
  <si>
    <t>25-29</t>
  </si>
  <si>
    <t>30-34</t>
  </si>
  <si>
    <t>35-39</t>
  </si>
  <si>
    <t>40-44</t>
  </si>
  <si>
    <t>45-49</t>
  </si>
  <si>
    <t xml:space="preserve">                     Type of  Divorce
   Age Group
   of Wife (in Years)</t>
  </si>
  <si>
    <t>DIVORCES BY DURATION OF MARRIAGE OF HUSBAND (QATARIS &amp; NON-QATARIS)</t>
  </si>
  <si>
    <t>DIVORCES BY NATIONALITY OF WIFE AND DURATION OF MARRIAGE OF WIFE</t>
  </si>
  <si>
    <t>DIVORCES BY DURATION OF MARRIAGE OF WIFE (QATARIS &amp; NON-QATARIS)</t>
  </si>
  <si>
    <t>REGISTERED LIVE BIRTHS BY NATIONALITY AND AGE GROUP OF MOTHER</t>
  </si>
  <si>
    <r>
      <t>Land</t>
    </r>
    <r>
      <rPr>
        <b/>
        <vertAlign val="superscript"/>
        <sz val="9"/>
        <rFont val="Arial"/>
        <family val="2"/>
      </rPr>
      <t xml:space="preserve"> </t>
    </r>
    <r>
      <rPr>
        <b/>
        <sz val="9"/>
        <rFont val="Arial"/>
        <family val="2"/>
      </rPr>
      <t xml:space="preserve">Port </t>
    </r>
  </si>
  <si>
    <t xml:space="preserve"> بقية دول مجلس التعاون </t>
  </si>
  <si>
    <t xml:space="preserve">                             Type of                                                 Divorce  
  Nationality 
  of Husband</t>
  </si>
  <si>
    <t>أم صلال</t>
  </si>
  <si>
    <t>This part of the bulletin includes data on marriages contracts and registered divorce declarations by nationality and age groups of spouses and by residence of the wife, as well as data on divorce declarations by duration of marriage and type of divorce.</t>
  </si>
  <si>
    <t>يتضمن هذا الجزء من النشرة بيانات عن عقود الزواج وإشهادات الطلاق المسجلة حسب جنسية الزوج والزوجة وأيضاً حسب مكان إقامة الزوجة وحسب فئة عمر الزوج والزوجة كذلك يتضمن بيانات إشهادات الطلاق حسب مدة الحياة الزواجية ونوع الطلاق.</t>
  </si>
  <si>
    <t>غير قطريين   Non-Qataris</t>
  </si>
  <si>
    <t>غير قطريات   Non-Qataris</t>
  </si>
  <si>
    <t xml:space="preserve">رقم الجدول
</t>
  </si>
  <si>
    <t>مجموع</t>
  </si>
  <si>
    <t>ملاحظات</t>
  </si>
  <si>
    <t>ذكور</t>
  </si>
  <si>
    <t>اناث</t>
  </si>
  <si>
    <t xml:space="preserve">عقود الزواج حسب جنسية ومكان إقامة الزوج، </t>
  </si>
  <si>
    <t>عقود الزواج حسب جنسية ومكان إقامة الزوجة،</t>
  </si>
  <si>
    <t>عقود الزواج حسب مكان إقامة الزوجة والزوج،</t>
  </si>
  <si>
    <t xml:space="preserve">عقود الزواج حسب جنسية الزوج، </t>
  </si>
  <si>
    <t>عقود الزواج حسب جنسية الزوجة والزوج،</t>
  </si>
  <si>
    <t>عقود الزواج حسب فئة عمر الزوجة والزوج،</t>
  </si>
  <si>
    <t xml:space="preserve">إشهادات الطلاق حسب جنسية الزوج، </t>
  </si>
  <si>
    <t>إشهادات الطلاق حسب نوع الطلاق وجنسية الزوج،</t>
  </si>
  <si>
    <t>إشهادات الطلاق حسب مكان إقامة الزوجة والزوج،</t>
  </si>
  <si>
    <t>إشهادات الطلاق حسب  جنسية الزوج والفئة العمرية، الربع الرابع -</t>
  </si>
  <si>
    <t>إشهادات الطلاق حسب جنسية الزوجة والفئة العمرية، الربع الرابع -</t>
  </si>
  <si>
    <t>إشهادات الطلاق حسب نوع الطلاق وفئة عمر الزوجة،</t>
  </si>
  <si>
    <t>إشهادات الطلاق حسب فئة عمر الزوجة والزوج،</t>
  </si>
  <si>
    <t>إشهادات الطلاق حسب نوع الطلاق ومدة الحياة الزواجية للزوج،</t>
  </si>
  <si>
    <t>إشهادات الطلاق حسب جنسية الزوجة ومدة الحياة الزواجية للزوجة،</t>
  </si>
  <si>
    <t>إشهادات الطلاق حسب نوع الطلاق ومدة الحياة الزواجية للزوجة،</t>
  </si>
  <si>
    <t>المواليد أحياء المسجلون حسب  النوع والجنسية  ،</t>
  </si>
  <si>
    <t>المواليد أحياء المسجلون حسب الجنسية وفئة عمر الأم،</t>
  </si>
  <si>
    <t>المواليد أحياء المسجلون حسب الجنسية والنوع وفئة عمر الأم،</t>
  </si>
  <si>
    <t>الوفيات المسجلة حسب الجنسية والنوع والبلدية،</t>
  </si>
  <si>
    <t>الوفيات المسجلة للقطريين حسب النوع ومكان الوفاة،</t>
  </si>
  <si>
    <t>وفيات الأطفال الرضع المسجلة حسب النوع والجنسية،</t>
  </si>
  <si>
    <t>وفيات الأطفال الرضع المسجلة حسب الجنسية والنوع والبلدية،</t>
  </si>
  <si>
    <t>تفريغ بيانات النشرة الربعية العدد (   28   )</t>
  </si>
  <si>
    <t>قطري</t>
  </si>
  <si>
    <t>غير قطري</t>
  </si>
  <si>
    <r>
      <rPr>
        <b/>
        <sz val="11"/>
        <rFont val="Arial"/>
        <family val="2"/>
      </rPr>
      <t>بينونة صغرى</t>
    </r>
    <r>
      <rPr>
        <sz val="8"/>
        <rFont val="Arial"/>
        <family val="2"/>
      </rPr>
      <t xml:space="preserve">
</t>
    </r>
  </si>
  <si>
    <r>
      <rPr>
        <b/>
        <sz val="11"/>
        <rFont val="Arial"/>
        <family val="2"/>
      </rPr>
      <t>رجعي</t>
    </r>
    <r>
      <rPr>
        <sz val="10"/>
        <rFont val="Arial"/>
        <family val="2"/>
      </rPr>
      <t xml:space="preserve">
</t>
    </r>
    <r>
      <rPr>
        <sz val="9"/>
        <rFont val="Arial"/>
        <family val="2"/>
      </rPr>
      <t xml:space="preserve"> </t>
    </r>
  </si>
  <si>
    <r>
      <rPr>
        <b/>
        <sz val="11"/>
        <rFont val="Arial"/>
        <family val="2"/>
      </rPr>
      <t>خلع</t>
    </r>
    <r>
      <rPr>
        <sz val="10"/>
        <rFont val="Arial"/>
        <family val="2"/>
      </rPr>
      <t xml:space="preserve">
</t>
    </r>
  </si>
  <si>
    <r>
      <rPr>
        <b/>
        <sz val="11"/>
        <rFont val="Arial"/>
        <family val="2"/>
      </rPr>
      <t>بينونة كبرى</t>
    </r>
    <r>
      <rPr>
        <sz val="10"/>
        <rFont val="Arial"/>
        <family val="2"/>
      </rPr>
      <t xml:space="preserve">
 </t>
    </r>
  </si>
  <si>
    <r>
      <rPr>
        <b/>
        <sz val="11"/>
        <rFont val="Arial"/>
        <family val="2"/>
      </rPr>
      <t>المجموع</t>
    </r>
    <r>
      <rPr>
        <b/>
        <sz val="10"/>
        <rFont val="Arial"/>
        <family val="2"/>
      </rPr>
      <t xml:space="preserve">
</t>
    </r>
  </si>
  <si>
    <t>رقم الجدول</t>
  </si>
  <si>
    <t>ملاحظات على بيانات الربع الرابع 2022</t>
  </si>
  <si>
    <t xml:space="preserve">مكان إقامة الزوج </t>
  </si>
  <si>
    <t>مكان إقامة الزوجة</t>
  </si>
  <si>
    <t xml:space="preserve">حالة </t>
  </si>
  <si>
    <t xml:space="preserve"> للازواج غير القطريين</t>
  </si>
  <si>
    <t>لزوجات القطريات عدد 5 حالات و43 حالة لغير القطريات</t>
  </si>
  <si>
    <t xml:space="preserve">الزواج </t>
  </si>
  <si>
    <t>الطلاق</t>
  </si>
  <si>
    <t>مكان إقامة الزوجه</t>
  </si>
  <si>
    <t>مكان إقامة الزوج</t>
  </si>
  <si>
    <r>
      <t xml:space="preserve">الربع الأول، 2023
</t>
    </r>
    <r>
      <rPr>
        <b/>
        <sz val="9"/>
        <rFont val="Calibri"/>
        <family val="2"/>
        <scheme val="minor"/>
      </rPr>
      <t>First Quarter, 2023</t>
    </r>
  </si>
  <si>
    <r>
      <t xml:space="preserve">الربع الأول، 2023
</t>
    </r>
    <r>
      <rPr>
        <b/>
        <sz val="8"/>
        <rFont val="Calibri"/>
        <family val="2"/>
        <scheme val="minor"/>
      </rPr>
      <t>First Quarter, 2023</t>
    </r>
  </si>
  <si>
    <r>
      <t>الربع الأول، 2023
First</t>
    </r>
    <r>
      <rPr>
        <b/>
        <sz val="8"/>
        <rFont val="Calibri"/>
        <family val="2"/>
        <scheme val="minor"/>
      </rPr>
      <t xml:space="preserve"> Quarter, 2023</t>
    </r>
  </si>
  <si>
    <t xml:space="preserve">This issue of the Quarterly Bulletin of Population Statistics covers Q2 of 2023 compared to Q1 of 2023 and Q2 of 2022 (Birhts &amp; Deaths, Marriages &amp; Divorces). </t>
  </si>
  <si>
    <t xml:space="preserve">يغطّي هذا العدد من النشرة الربعية للإحصاءات السكانية  الربع الثاني من عام 2023 مع إجراء بعض المقارنات مع الربع الأول للعام 2023  والربع الثاني 2022 على عددٍ من جداولِ فصل الزواج والطلاق، وفصل المواليد والوفيات، </t>
  </si>
  <si>
    <t>كما يتضمن عدد القادمين والمغادرين عبر المنافذ خلال الربع الثاني لعام 2023 مقارنة بالربع الأول 2023.</t>
  </si>
  <si>
    <t>It also includes the number of arrivals and departures via various Qatari ports during Q2, 2023 and compared to Q1, 2023.</t>
  </si>
  <si>
    <r>
      <t xml:space="preserve">أبريل   </t>
    </r>
    <r>
      <rPr>
        <b/>
        <sz val="11"/>
        <rFont val="Sakkal Majalla"/>
      </rPr>
      <t xml:space="preserve">April </t>
    </r>
    <r>
      <rPr>
        <b/>
        <sz val="12"/>
        <rFont val="Sakkal Majalla"/>
      </rPr>
      <t xml:space="preserve"> 2023</t>
    </r>
  </si>
  <si>
    <r>
      <t xml:space="preserve">مايو  </t>
    </r>
    <r>
      <rPr>
        <b/>
        <sz val="11"/>
        <rFont val="Sakkal Majalla"/>
      </rPr>
      <t xml:space="preserve">May </t>
    </r>
    <r>
      <rPr>
        <b/>
        <sz val="12"/>
        <rFont val="Sakkal Majalla"/>
      </rPr>
      <t xml:space="preserve"> 2023 </t>
    </r>
  </si>
  <si>
    <r>
      <t xml:space="preserve">يونيو  </t>
    </r>
    <r>
      <rPr>
        <b/>
        <sz val="11"/>
        <rFont val="Sakkal Majalla"/>
      </rPr>
      <t xml:space="preserve">June </t>
    </r>
    <r>
      <rPr>
        <b/>
        <sz val="12"/>
        <rFont val="Sakkal Majalla"/>
      </rPr>
      <t xml:space="preserve"> 2023 </t>
    </r>
  </si>
  <si>
    <r>
      <t xml:space="preserve">أبريل  </t>
    </r>
    <r>
      <rPr>
        <b/>
        <sz val="10"/>
        <rFont val="Sakkal Majalla"/>
      </rPr>
      <t>April</t>
    </r>
    <r>
      <rPr>
        <b/>
        <sz val="12"/>
        <rFont val="Sakkal Majalla"/>
      </rPr>
      <t xml:space="preserve"> 2023</t>
    </r>
  </si>
  <si>
    <r>
      <t xml:space="preserve">مايو </t>
    </r>
    <r>
      <rPr>
        <b/>
        <sz val="10"/>
        <rFont val="Sakkal Majalla"/>
      </rPr>
      <t>May</t>
    </r>
    <r>
      <rPr>
        <b/>
        <sz val="12"/>
        <rFont val="Sakkal Majalla"/>
      </rPr>
      <t xml:space="preserve"> 2023 </t>
    </r>
  </si>
  <si>
    <r>
      <t>يونيو</t>
    </r>
    <r>
      <rPr>
        <b/>
        <sz val="14"/>
        <rFont val="Sakkal Majalla"/>
      </rPr>
      <t xml:space="preserve"> </t>
    </r>
    <r>
      <rPr>
        <b/>
        <sz val="10"/>
        <rFont val="Sakkal Majalla"/>
      </rPr>
      <t>June</t>
    </r>
    <r>
      <rPr>
        <b/>
        <sz val="12"/>
        <rFont val="Sakkal Majalla"/>
      </rPr>
      <t xml:space="preserve"> 2023 </t>
    </r>
  </si>
  <si>
    <r>
      <t xml:space="preserve"> </t>
    </r>
    <r>
      <rPr>
        <b/>
        <sz val="11"/>
        <color rgb="FF000000"/>
        <rFont val="Arial"/>
        <family val="2"/>
      </rPr>
      <t>The Second Quarter, 2023</t>
    </r>
  </si>
  <si>
    <t>الربع الثاني، 2023</t>
  </si>
  <si>
    <t>The Second Quarter, 2023</t>
  </si>
  <si>
    <t xml:space="preserve"> الربع الأول، 2023 - الربع الثاني، 2023</t>
  </si>
  <si>
    <t>The First Quarter, 2023 - The Second Quarter, 2023</t>
  </si>
  <si>
    <r>
      <t xml:space="preserve">الربع الثاني، 2022
</t>
    </r>
    <r>
      <rPr>
        <b/>
        <sz val="9"/>
        <rFont val="Calibri"/>
        <family val="2"/>
        <scheme val="minor"/>
      </rPr>
      <t>Second Quarter, 2022</t>
    </r>
  </si>
  <si>
    <r>
      <t xml:space="preserve">الربع الثاني، 2023
</t>
    </r>
    <r>
      <rPr>
        <b/>
        <sz val="9"/>
        <rFont val="Calibri"/>
        <family val="2"/>
        <scheme val="minor"/>
      </rPr>
      <t>Second Quarter, 2023</t>
    </r>
  </si>
  <si>
    <t xml:space="preserve"> The Second Quarter, 2023</t>
  </si>
  <si>
    <t>البيانات المنشورة للربع الثاني لعام 2023 مقارنة بالربع الأول لعام 2023  والربع الثاني 2022 حسب المواضيع أعلاه.</t>
  </si>
  <si>
    <r>
      <t xml:space="preserve">الربع الثاني، 2022
</t>
    </r>
    <r>
      <rPr>
        <b/>
        <sz val="8"/>
        <rFont val="Calibri"/>
        <family val="2"/>
        <scheme val="minor"/>
      </rPr>
      <t>Second Quarter, 2022</t>
    </r>
  </si>
  <si>
    <r>
      <t xml:space="preserve">الربع الثاني، 2023
</t>
    </r>
    <r>
      <rPr>
        <b/>
        <sz val="8"/>
        <rFont val="Calibri"/>
        <family val="2"/>
        <scheme val="minor"/>
      </rPr>
      <t>Second Quarter, 2023</t>
    </r>
  </si>
  <si>
    <r>
      <t>الربع الثاني، 2023
Second</t>
    </r>
    <r>
      <rPr>
        <b/>
        <sz val="8"/>
        <rFont val="Calibri"/>
        <family val="2"/>
        <scheme val="minor"/>
      </rPr>
      <t xml:space="preserve"> Quarter, 2023</t>
    </r>
  </si>
  <si>
    <r>
      <t>الربع الثاني، 2022
Second</t>
    </r>
    <r>
      <rPr>
        <b/>
        <sz val="8"/>
        <rFont val="Calibri"/>
        <family val="2"/>
        <scheme val="minor"/>
      </rPr>
      <t xml:space="preserve"> Quarter, 2022</t>
    </r>
  </si>
  <si>
    <t>السكان حسب النوع والفئات العمرية، الربع الثاني، 2023</t>
  </si>
  <si>
    <t xml:space="preserve">القادمون حسب المنفذ ومجموعات جنسيات الدول، الربع الأول، 2023 -  الربع الثاني، 2023 </t>
  </si>
  <si>
    <t xml:space="preserve">المغادرون حسب المنفذ ومجموعات جنسيات الدول، الربع الأول، 2023 -  الربع الثاني، 2023 </t>
  </si>
  <si>
    <t xml:space="preserve">المواليد أحياء المسجلون حسب النوع والجنسية،  الربع الثاني، 2022 ، الربع الأول، 2023 -  الربع الثاني، 2023 </t>
  </si>
  <si>
    <t>المواليد أحياء المسجلون حسب الجنسية والنوع وفئة عمر الأم، الربع الثاني، 2023</t>
  </si>
  <si>
    <t>الوفيات المسجلة حسب الجنسية والنوع والبلدية، الربع الثاني، 2023</t>
  </si>
  <si>
    <t>الوفيات المسجلة للقطريين حسب النوع ومكان الوفاة،  الربع الثاني، 2022 ، الربع الأول، 2023 -  الربع الثاني، 2023</t>
  </si>
  <si>
    <t>وفيات الأطفال الرضع المسجلة حسب النوع والجنسية،  الربع الثاني، 2022 ، الربع الأول، 2023 -  الربع الثاني، 2023</t>
  </si>
  <si>
    <t>وفيات الأطفال الرضع المسجلة حسب الجنسية والنوع والبلدية، الربع الثاني، 2023</t>
  </si>
  <si>
    <t>POPULATION BY GENDER &amp; AGE GROUPS, The Second Quarter, 2023</t>
  </si>
  <si>
    <t>ARRIVALS BY PORTS OF ENTRY AND COUNTRY OF NATIONALITY GROUPS, The First Quarter, 2023 - The Second Quarter, 2023</t>
  </si>
  <si>
    <t>DEPARTURES BY PORTS OF EXIT AND COUNTRY OF NATIONALITY GROUPS, The First Quarter, 2023 - The Second Quarter, 2023</t>
  </si>
  <si>
    <t>REGISTERED LIVE BIRTHS BY GENDER AND NATIONALITY, The Second Quarter, 2022, The First Quarter, 2023 - The Second Quarter, 2023</t>
  </si>
  <si>
    <t>REGISTERED LIVE BIRTHS BY NATIONALITY &amp; AGE GROUP OF MOTHER, The Second Quarter, 2022, The First Quarter, 2023 - The Second Quarter, 2023</t>
  </si>
  <si>
    <t>REGISTERED LIVE BIRTHS BY NATIONALITY, GENDER AND AGE GROUP OF MOTHER, The Second Quarter, 2023</t>
  </si>
  <si>
    <t>REGISTERED DEATHS BY NATIONALITY, GENDER AND MUNICIPALITY, The Second Quarter, 2023</t>
  </si>
  <si>
    <t>REGISTERED QATARI DEATHS BY GENDER AND PLACE OF DEATH, The Second Quarter, 2022, The First Quarter, 2023 - The Second Quarter, 2023</t>
  </si>
  <si>
    <t>REGISTERED INFANT DEATHS BY GENDER AND NATIONALITY, The Second Quarter, 2022, The First Quarter, 2023 - The Second Quarter, 2023</t>
  </si>
  <si>
    <t>REGISTERED INFANT DEATHS BY NATIONALITY, GENDER AND MUNICIPALITY, The Second Quarter, 2023</t>
  </si>
  <si>
    <t>المواليد أحياء المسجلون حسب الجنسية وفئة عمر الأم،  الربع الثاني، 2022 ، الربع الأول، 2023 -  الربع الثاني، 2023</t>
  </si>
  <si>
    <t>السكان حسب الفئات العمرية، الربع الثاني، 2023</t>
  </si>
  <si>
    <t>القادمون حسب مجموعات جنسيات الدول، الربع  الثاني، 2023</t>
  </si>
  <si>
    <t>المغادرون حسب مجموعات جنسيات الدول، الربع الثاني، 2023</t>
  </si>
  <si>
    <t>المواليد أحياء المسجلون حسب الجنسية، الربع  الثاني، 2023</t>
  </si>
  <si>
    <t>المواليد أحياء المسجلون حسب الجنسية وفئة عمر الأم، الربع الثاني، 2023</t>
  </si>
  <si>
    <t>الوفيات المسجلة حسب النوع والبلدية، الربع  الثاني، 2023</t>
  </si>
  <si>
    <t>المواليد أحياء المسجلون حسب فئة عمر الأم، الربع الأول، 2023 - الربع  الثاني، 2023</t>
  </si>
  <si>
    <t>POPULATION BY AGE GROUPS, The Second Quarter, 2023</t>
  </si>
  <si>
    <t>ARRIVALS BY COUNTRY OF NATIONALITY GROUPS, The Second Quarter, 2023</t>
  </si>
  <si>
    <t>DEPARTURES BY COUNTRY OF NATIONALITY GROUPS, The Second Quarter, 2023</t>
  </si>
  <si>
    <t>REGISTERED LIVE BIRTHS  BY NATIONALITY, The Second Quarter, 2023</t>
  </si>
  <si>
    <t>REGISTERED DEATHS BY GENDER AND MUNICIPALITY, The Second Quarter, 2023</t>
  </si>
  <si>
    <t>REGISTERED LIVE BIRTHS BY NATIONALITY AND AGE GROUP OF MOTHER, The Second Quarter, 2023</t>
  </si>
  <si>
    <t>REGISTERED LIVE BIRTHS BY AGE GROUP OF MOTHER, The First Quarter, 2023 - The Second Quarter, 2023</t>
  </si>
  <si>
    <t xml:space="preserve"> The Second Quarter, 2022, The First Quarter,2023 - The Second Quarter, 2023</t>
  </si>
  <si>
    <t xml:space="preserve"> الربع الثاني، 2022 - الربع الأول، 2023 -  الربع الثاني، 2023</t>
  </si>
  <si>
    <t xml:space="preserve"> الربع الأول،  2022 - الربع الرابع، 2022 -  الربع الأول، 2023</t>
  </si>
  <si>
    <t xml:space="preserve">  The First Quarter, 2022 -  The Fourth Quarter, 2022 -  The First Quarter, 2023</t>
  </si>
  <si>
    <r>
      <t xml:space="preserve">الربع الأول، 2022
</t>
    </r>
    <r>
      <rPr>
        <b/>
        <sz val="8"/>
        <rFont val="Calibri"/>
        <family val="2"/>
        <scheme val="minor"/>
      </rPr>
      <t>First Quarter, 2022</t>
    </r>
  </si>
  <si>
    <r>
      <t xml:space="preserve">الربع الرابع، 2022
</t>
    </r>
    <r>
      <rPr>
        <b/>
        <sz val="8"/>
        <rFont val="Calibri"/>
        <family val="2"/>
        <scheme val="minor"/>
      </rPr>
      <t>Fourth Quarter, 2022</t>
    </r>
  </si>
  <si>
    <r>
      <rPr>
        <b/>
        <sz val="11"/>
        <rFont val="Sakkal Majalla"/>
      </rPr>
      <t>قطريون</t>
    </r>
    <r>
      <rPr>
        <b/>
        <sz val="11"/>
        <rFont val="Arial"/>
        <family val="2"/>
      </rPr>
      <t xml:space="preserve">
</t>
    </r>
    <r>
      <rPr>
        <b/>
        <sz val="8"/>
        <rFont val="Arial"/>
        <family val="2"/>
      </rPr>
      <t>Qataris</t>
    </r>
  </si>
  <si>
    <r>
      <rPr>
        <b/>
        <sz val="11"/>
        <rFont val="Sakkal Majalla"/>
      </rPr>
      <t>غير قطريين</t>
    </r>
    <r>
      <rPr>
        <b/>
        <sz val="8"/>
        <rFont val="Arial"/>
        <family val="2"/>
      </rPr>
      <t xml:space="preserve">
Non-Qataris</t>
    </r>
  </si>
  <si>
    <r>
      <rPr>
        <b/>
        <sz val="11"/>
        <rFont val="Sakkal Majalla"/>
      </rPr>
      <t>المجموع</t>
    </r>
    <r>
      <rPr>
        <b/>
        <sz val="8"/>
        <rFont val="Arial"/>
        <family val="2"/>
      </rPr>
      <t xml:space="preserve">
Total</t>
    </r>
  </si>
  <si>
    <r>
      <rPr>
        <b/>
        <sz val="11"/>
        <rFont val="Sakkal Majalla"/>
      </rPr>
      <t>قطريات</t>
    </r>
    <r>
      <rPr>
        <b/>
        <sz val="11"/>
        <rFont val="Arial"/>
        <family val="2"/>
      </rPr>
      <t xml:space="preserve">
</t>
    </r>
    <r>
      <rPr>
        <b/>
        <sz val="8"/>
        <rFont val="Arial"/>
        <family val="2"/>
      </rPr>
      <t>Qataris</t>
    </r>
  </si>
  <si>
    <r>
      <rPr>
        <b/>
        <sz val="11"/>
        <rFont val="Sakkal Majalla"/>
      </rPr>
      <t>غير قطريات</t>
    </r>
    <r>
      <rPr>
        <b/>
        <sz val="8"/>
        <rFont val="Arial"/>
        <family val="2"/>
      </rPr>
      <t xml:space="preserve">
Non-Qataris</t>
    </r>
  </si>
  <si>
    <t>0</t>
  </si>
  <si>
    <t xml:space="preserve"> The First Quarter, 2023</t>
  </si>
  <si>
    <t xml:space="preserve"> The First Quarter, 2022 -  The Fourth Quarter, 2022 -  The First Quarter, 2023</t>
  </si>
  <si>
    <r>
      <t xml:space="preserve">الربع الرابع 2022
</t>
    </r>
    <r>
      <rPr>
        <b/>
        <sz val="8"/>
        <rFont val="Calibri"/>
        <family val="2"/>
        <scheme val="minor"/>
      </rPr>
      <t>Fourth Quarter, 2022</t>
    </r>
  </si>
  <si>
    <r>
      <t xml:space="preserve">الربع الأول 2023
</t>
    </r>
    <r>
      <rPr>
        <b/>
        <sz val="8"/>
        <rFont val="Calibri"/>
        <family val="2"/>
        <scheme val="minor"/>
      </rPr>
      <t>First Quarter, 2023</t>
    </r>
  </si>
  <si>
    <r>
      <rPr>
        <sz val="10"/>
        <rFont val="Sakkal Majalla"/>
      </rPr>
      <t>العدد</t>
    </r>
    <r>
      <rPr>
        <sz val="9"/>
        <rFont val="Sakkal Majalla"/>
      </rPr>
      <t xml:space="preserve">
</t>
    </r>
    <r>
      <rPr>
        <sz val="8"/>
        <rFont val="Arial"/>
        <family val="2"/>
      </rPr>
      <t>No.</t>
    </r>
  </si>
  <si>
    <r>
      <rPr>
        <sz val="10"/>
        <rFont val="Sakkal Majalla"/>
      </rPr>
      <t>النسبة</t>
    </r>
    <r>
      <rPr>
        <sz val="9"/>
        <rFont val="Sakkal Majalla"/>
      </rPr>
      <t xml:space="preserve">
</t>
    </r>
    <r>
      <rPr>
        <sz val="8"/>
        <rFont val="Arial"/>
        <family val="2"/>
      </rPr>
      <t>Percentage</t>
    </r>
  </si>
  <si>
    <t>الربع الرابع، 2022 - الربع الأول، 2023</t>
  </si>
  <si>
    <t xml:space="preserve"> The Fourth Quarter, 2022 -  The First Quarter, 2023</t>
  </si>
  <si>
    <r>
      <rPr>
        <b/>
        <sz val="12"/>
        <rFont val="Sakkal Majalla"/>
      </rPr>
      <t>نوع الطلاق</t>
    </r>
    <r>
      <rPr>
        <b/>
        <sz val="11"/>
        <rFont val="Arial"/>
        <family val="2"/>
        <charset val="178"/>
      </rPr>
      <t xml:space="preserve"> </t>
    </r>
    <r>
      <rPr>
        <b/>
        <sz val="10"/>
        <rFont val="Arial"/>
        <family val="2"/>
      </rPr>
      <t>Type of Divorce</t>
    </r>
  </si>
  <si>
    <r>
      <rPr>
        <b/>
        <sz val="12"/>
        <rFont val="Sakkal Majalla"/>
      </rPr>
      <t>النسبة لمدة الحياة الزواجية</t>
    </r>
    <r>
      <rPr>
        <sz val="10"/>
        <rFont val="Arial"/>
        <family val="2"/>
      </rPr>
      <t xml:space="preserve">
Percentage of Duration of Marriage </t>
    </r>
  </si>
  <si>
    <t>عقود الزواج حسب مكان إقامة الزوجة والزوج، الربع الأول، 2023</t>
  </si>
  <si>
    <t>MARRIAGES BY PLACE OF WIFE AND HUSBAND'S RESIDENCE, The First Quarter, 2023</t>
  </si>
  <si>
    <t>عقود الزواج حسب جنسية الزوجة والزوج، الربع الأول، 2023</t>
  </si>
  <si>
    <t>MARRIAGES BY NATIONALITY OF WIFE AND HUSBAND, The First Quarter, 2023</t>
  </si>
  <si>
    <t>عقود الزواج حسب فئة عمر الزوجة والزوج، الربع الأول، 2023</t>
  </si>
  <si>
    <t>MARRIAGES BY AGE GROUP OF WIFE AND HUSBAND, The First Quarter, 2023</t>
  </si>
  <si>
    <t>إشهادات الطلاق حسب نوع الطلاق وجنسية الزوج، الربع الأول، 2023</t>
  </si>
  <si>
    <t>DIVORCES BY TYPE OF DIVORCE AND NATIONALITY OF HUSBAND, The First Quarter, 2023</t>
  </si>
  <si>
    <t>إشهادات الطلاق حسب مكان إقامة الزوجة والزوج، الربع الأول، 2023</t>
  </si>
  <si>
    <t>DIVORCES BY PLACE OF WIFE AND HUSBAND'S RESIDENCE,The First Quarter, 2023</t>
  </si>
  <si>
    <t>DIVORCES BY NATIONALITY OF HUSBAND AND AGE GROUP ,The Fourth Quarter, 2022 - The First Quarter, 2023</t>
  </si>
  <si>
    <t>DIVORCES BY NATIONALITY OF WIFE AND AGE GROUP, The Fourth Quarter, 2022 - The First Quarter, 2023</t>
  </si>
  <si>
    <t>إشهادات الطلاق حسب نوع الطلاق وفئة عمر الزوجة، الربع الأول، 2023</t>
  </si>
  <si>
    <t>DIVORCES BY TYPE OF DIVORCE AND WIFE'S AGE GROUP, The First Quarter, 2023</t>
  </si>
  <si>
    <t>إشهادات الطلاق حسب فئة عمر الزوجة والزوج، الربع الأول، 2023</t>
  </si>
  <si>
    <t>DIVORCES BY AGE GROUP OF WIFE AND HUSBAND, The First Quarter, 2023</t>
  </si>
  <si>
    <t>عقود الزواج حسب جنسية الزوجة والزوج، الربع  الأول، 2023</t>
  </si>
  <si>
    <t>MARRIAGES BY NATIONALITY OF WIFE AND HUSBAND,The First Quarter, 2023</t>
  </si>
  <si>
    <t>عقود الزواج حسب فئة عمر الزوجة والزوج، الربع  الأول، 2023</t>
  </si>
  <si>
    <t>إشهادات الطلاق حسب نوع الطلاق، الربع  الأول، 2023</t>
  </si>
  <si>
    <t>DIVORCES BY TYPE OF DIVORCE, The First Quarter, 2023</t>
  </si>
  <si>
    <t>إشهادات الطلاق حسب فئة عمر الزوجة، الربع الأول، 2023</t>
  </si>
  <si>
    <t>DIVORCES BY WIFE'S AGE GROUP, The First Quarter, 2023</t>
  </si>
  <si>
    <t>إشهادات الطلاق حسب فئة عمر الزوجة والزوج، الربع  الأول، 2023</t>
  </si>
  <si>
    <t>البيانات المنشورة للربع الأول لعام 2023 مقارنة بالربع الرابع لعام 2022  والربع الأول 2022 حسب المواضيع أعلاه.</t>
  </si>
  <si>
    <t>الربع الأول، 2023</t>
  </si>
  <si>
    <t xml:space="preserve"> The First Quarter, 2022 - The Fourth Quarter, 2022 -  The First Quarter, 2023</t>
  </si>
  <si>
    <r>
      <t xml:space="preserve">الربع الرابع، 2022
Fourth </t>
    </r>
    <r>
      <rPr>
        <b/>
        <sz val="7.5"/>
        <rFont val="Calibri"/>
        <family val="2"/>
        <scheme val="minor"/>
      </rPr>
      <t>Quarter, 2022</t>
    </r>
  </si>
  <si>
    <r>
      <t xml:space="preserve">الربع الأول، 2023
First </t>
    </r>
    <r>
      <rPr>
        <b/>
        <sz val="7.5"/>
        <rFont val="Calibri"/>
        <family val="2"/>
        <scheme val="minor"/>
      </rPr>
      <t>Quarter, 2023</t>
    </r>
  </si>
  <si>
    <t>DIVORCES BY NATIONALITY OF WIFE AND AGE GROUP</t>
  </si>
  <si>
    <t xml:space="preserve"> The Second Quarter, 2022, The First Quarter, 2023 - The Second Quarter, 2023</t>
  </si>
  <si>
    <t xml:space="preserve"> The Second Quarter, 2022, The First Quarter ,2023 - The Second Quarter, 2023</t>
  </si>
  <si>
    <t xml:space="preserve">عقود الزواج حسب جنسية ومكان إقامة الزوج، الربع الأول، 2022 ، الربع الرابع, 2022 - الربع الأول، 2023 </t>
  </si>
  <si>
    <t xml:space="preserve">عقود الزواج حسب جنسية ومكان إقامة الزوجة، الربع الأول، 2022 ،  الربع الرابع، 2022 - الربع الأول، 2023 </t>
  </si>
  <si>
    <t xml:space="preserve">عقود الزواج حسب جنسية الزوج، الربع الأول، 2022 ، الربع الرابع، 2022 - الربع الأول، 2023 </t>
  </si>
  <si>
    <t xml:space="preserve">إشهادات الطلاق حسب جنسية الزوج، الربع الأول، 2022 ، الربع الرابع، 2022 - الربع الأول، 2023 </t>
  </si>
  <si>
    <t>إشهادات الطلاق حسب  جنسية الزوج والفئة العمرية، الربع الرابع، 2022 - الربع الأول، 2023</t>
  </si>
  <si>
    <t>إشهادات الطلاق حسب جنسية الزوجة والفئة العمرية، الربع الرابع، 2022 - الربع الأول، 2023</t>
  </si>
  <si>
    <t>MARRIAGES BY NATIONALITY AND PLACE OF HUSBAND'S RESIDENCE, The First Quarter, 2022, The Fourth Quarter, 2022 - The First Quarter, 2023</t>
  </si>
  <si>
    <t>MARRIAGES BY NATIONALITY AND PLACE OF WIFE'S RESIDENCE, The First Quarter, 2022, The Fourth Quarter, 2022 - The First Quarter, 2023</t>
  </si>
  <si>
    <t>MARRIAGES BY NATIONALITY OF HUSBAND, The First Quarter, 2022, The Fourth Quarter, 2022 - The First Quarter, 2023</t>
  </si>
  <si>
    <t>DIVORCES BY  NATIONALITY OF HUSBAND, The First Quarter, 2022, The Fourth Quarter, 2022 - The First Quarter, 2023</t>
  </si>
  <si>
    <r>
      <t>يتضمن هذا الجزء من النشرة بيانات عن المواليد أحياء المسجلة حسب الجنسية والنوع والبلدية وفئة عمر الأم كما تتضمن بيانات عن الوفيات حسب مكان الوفاة والجنسية والنوع والب</t>
    </r>
    <r>
      <rPr>
        <b/>
        <sz val="14"/>
        <rFont val="Sakkal Majalla"/>
      </rPr>
      <t>لدية ووفيات الأطفال الرضع.</t>
    </r>
  </si>
  <si>
    <t>This part includes data on registered live births by nationality, gender, municipality and mother age group, as well as data on deaths by place of death, nationality, gender, municipality and infant mortality.</t>
  </si>
  <si>
    <t>المواليد أحياء المسجلون حسب الجنسية والنوع والبلدية</t>
  </si>
  <si>
    <t>REGISTERED LIVE BIRTHS BY NATIONALITY, GENDER AND MUNICIPALITY</t>
  </si>
  <si>
    <t>البلدية</t>
  </si>
  <si>
    <t>Municipality</t>
  </si>
  <si>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</si>
  <si>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</si>
  <si>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t>المواليد أحياء المسجلون حسب النوع والبلدية</t>
  </si>
  <si>
    <t>REGISTERED LIVE BIRTHS BY GENDER AND MUNICIPALITY</t>
  </si>
  <si>
    <t>الوفيات المسجلة حسب الجنسية والنوع وفئة العمر</t>
  </si>
  <si>
    <t xml:space="preserve">REGISTERED DEATHS BY NATIONALITY, GENDER  AND AGE GROUP </t>
  </si>
  <si>
    <t>جدول (27)</t>
  </si>
  <si>
    <t>TABLE (27)</t>
  </si>
  <si>
    <t xml:space="preserve">                       الجنسية
                       والنوع
 فئات العمر       </t>
  </si>
  <si>
    <t xml:space="preserve">                       Nationality 
                        &amp; Gender
Age Group</t>
  </si>
  <si>
    <t>اقل من عام</t>
  </si>
  <si>
    <t>Under 1 Year</t>
  </si>
  <si>
    <t xml:space="preserve"> 1 - 4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</si>
  <si>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</si>
  <si>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</si>
  <si>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</si>
  <si>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</si>
  <si>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</si>
  <si>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</si>
  <si>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</si>
  <si>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</si>
  <si>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</si>
  <si>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</si>
  <si>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</si>
  <si>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 xml:space="preserve"> 80 - 84</t>
  </si>
  <si>
    <t>85 +</t>
  </si>
  <si>
    <t>المواليد أحياء المسجلون حسب الجنسية والنوع والبلدية، الربع الثاني، 2023</t>
  </si>
  <si>
    <t>REGISTERED LIVE BIRTHS BY NATIONALITY, GENDER AND MUNICIPALITY, The Second Quarter, 2023</t>
  </si>
  <si>
    <t>الوفيات المسجلة حسب الجنسية والنوع وفئة العمر، الربع الثاني، 2023</t>
  </si>
  <si>
    <t>27</t>
  </si>
  <si>
    <t xml:space="preserve">REGISTERED DEATHS BY NATIONALITY, GENDER  AND AGE GROUP, The Second Quarter, 2023 </t>
  </si>
  <si>
    <t>28</t>
  </si>
  <si>
    <t>المواليد أحياء المسجلون حسب النوع والبلدية، الربع  الثاني، 2023</t>
  </si>
  <si>
    <t>REGISTERED LIVE BIRTHS BY GENDER AND MUNICIPALITY, The Second Quarter, 2023</t>
  </si>
  <si>
    <t>Graph No. (15) شكل رقم</t>
  </si>
  <si>
    <t>Data published for Q2, 2023 compared to Q1, 2023 and Q2 of 2022 by the themes above.</t>
  </si>
  <si>
    <t>يتضمن هذا الجزء من النشرة بيانات عن عدد السكان للربع الثاني 2023 حسب النوع و الفئات العمرية .</t>
  </si>
  <si>
    <t>This part of bulletin includes data on the number of population for Q2, 2023 by gender and age groups .</t>
  </si>
  <si>
    <t>Data published for Q1, 2023 compared to Q4, 2022 and Q1 of 2022 by the themes above.</t>
  </si>
  <si>
    <t>الربع الرابع، 2022</t>
  </si>
  <si>
    <t>The Fourth Quarter, 2022</t>
  </si>
  <si>
    <t>إشهادات الطلاق حسب نوع الطلاق ومدة الحياة الزواجية للزوج، الربع الرابع، 2022</t>
  </si>
  <si>
    <t>DIVORCES BY TYPE OF DIVORCE AND DURATION OF MARRIAGE OF HUSBAND, The Fourth Quarter, 2022</t>
  </si>
  <si>
    <t>إشهادات الطلاق حسب مدة الحياة الزواجية للزوج،الربع  الرابع، 2022</t>
  </si>
  <si>
    <t>DIVORCES BY DURATION OF MARRIAGE OF HUSBAND, The Fourth Quarter, 2022</t>
  </si>
  <si>
    <t>إشهادات الطلاق حسب مدة الحياة الزواجية للزوجة، الربع  الرابع، 2022</t>
  </si>
  <si>
    <t>DIVORCES BY DURATION OF MARRIAGE OF WIFE, The Fourth Quarter, 2022</t>
  </si>
  <si>
    <t>الربع  الرابع، 2022</t>
  </si>
  <si>
    <t>إشهادات الطلاق حسب نوع الطلاق ومدة الحياة الزواجية للزوجة، الربع الرابع،2022</t>
  </si>
  <si>
    <t>DIVORCES BY TYPE OF DIVORCE AND DURATION OF MARRIAGE OF WIFE, The Fourth Quarter, 2022</t>
  </si>
  <si>
    <t xml:space="preserve"> The Third Quarter, 2022 - The Fourth Quarter, 2022</t>
  </si>
  <si>
    <r>
      <t xml:space="preserve">الربع الثالث, 2022
Third </t>
    </r>
    <r>
      <rPr>
        <b/>
        <sz val="7.5"/>
        <rFont val="Calibri"/>
        <family val="2"/>
        <scheme val="minor"/>
      </rPr>
      <t>Quarter, 2022</t>
    </r>
  </si>
  <si>
    <t>إشهادات الطلاق حسب جنسية الزوجة ومدة الحياة الزواجية للزوجة، الربع الثالث، 2022 - الربع الرابع، 2022</t>
  </si>
  <si>
    <t>DIVORCES BY NATIONALITY OF WIFE AND DURATION OF MARRIAGE OF WIFE, The Third Quarter, 2022 - The Fourth Quarter, 2022</t>
  </si>
  <si>
    <t>الربع الثالث، 2022 -  الربع الرابع، 2022</t>
  </si>
  <si>
    <t>جدول (28)</t>
  </si>
  <si>
    <t>TABLE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</si>
</sst>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0.0"/>
    <numFmt numFmtId="166" formatCode="0.0"/>
    <numFmt numFmtId="167" formatCode="#,##0_ ;\-#,##0\ "/>
    <numFmt numFmtId="168" formatCode="_(* #,##0_);_(* \(#,##0\);_(* &quot;-&quot;??_);_(@_)"/>
  </numFmts>
  <fonts count="104">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14"/>
      <name val="Sakkal Majalla"/>
    </font>
    <font>
      <b/>
      <sz val="12"/>
      <name val="Sakkal Majalla"/>
    </font>
    <font>
      <b/>
      <sz val="11"/>
      <name val="Sakkal Majalla"/>
    </font>
    <font>
      <b/>
      <sz val="14"/>
      <name val="Arabic Transparent"/>
      <charset val="178"/>
    </font>
    <font>
      <sz val="14"/>
      <name val="Arabic Transparent"/>
      <charset val="178"/>
    </font>
    <font>
      <sz val="10.5"/>
      <name val="Arial"/>
      <family val="2"/>
    </font>
    <font>
      <b/>
      <sz val="11"/>
      <color theme="1"/>
      <name val="Calibri"/>
      <family val="2"/>
      <scheme val="minor"/>
    </font>
    <font>
      <b/>
      <sz val="10"/>
      <color theme="1"/>
      <name val="Arial"/>
      <family val="2"/>
    </font>
    <font>
      <b/>
      <sz val="9"/>
      <name val="Calibri"/>
      <family val="2"/>
      <scheme val="minor"/>
    </font>
    <font>
      <b/>
      <sz val="8"/>
      <name val="Calibri"/>
      <family val="2"/>
      <scheme val="minor"/>
    </font>
    <font>
      <b/>
      <sz val="7.5"/>
      <name val="Calibri"/>
      <family val="2"/>
      <scheme val="minor"/>
    </font>
    <font>
      <b/>
      <sz val="10"/>
      <name val="Calibri"/>
      <family val="2"/>
      <scheme val="minor"/>
    </font>
    <font>
      <sz val="10"/>
      <name val="Segoe UI"/>
      <family val="2"/>
      <charset val="178"/>
    </font>
    <font>
      <b/>
      <sz val="24"/>
      <color theme="4" tint="-0.249977111117893"/>
      <name val="Sakkal Majalla"/>
    </font>
    <font>
      <sz val="10"/>
      <color theme="4" tint="-0.249977111117893"/>
      <name val="Arial"/>
      <family val="2"/>
    </font>
    <font>
      <b/>
      <sz val="10"/>
      <name val="Arial Narrow"/>
      <family val="2"/>
    </font>
    <font>
      <b/>
      <sz val="18"/>
      <color theme="4" tint="-0.249977111117893"/>
      <name val="Arial"/>
      <family val="2"/>
    </font>
    <font>
      <sz val="10"/>
      <color rgb="FFFF0000"/>
      <name val="Arial"/>
      <family val="2"/>
    </font>
    <font>
      <b/>
      <vertAlign val="superscript"/>
      <sz val="9"/>
      <name val="Arial"/>
      <family val="2"/>
    </font>
    <font>
      <sz val="9"/>
      <name val="Calibri"/>
      <family val="2"/>
      <scheme val="minor"/>
    </font>
    <font>
      <sz val="8"/>
      <name val="Calibri"/>
      <family val="2"/>
      <scheme val="minor"/>
    </font>
    <font>
      <b/>
      <sz val="24"/>
      <color theme="8" tint="-0.249977111117893"/>
      <name val="Sakkal Majalla"/>
    </font>
    <font>
      <b/>
      <sz val="18"/>
      <color theme="8" tint="-0.249977111117893"/>
      <name val="Arial"/>
      <family val="2"/>
      <charset val="178"/>
    </font>
    <font>
      <sz val="10"/>
      <color theme="8" tint="-0.249977111117893"/>
      <name val="Arial"/>
      <family val="2"/>
      <charset val="178"/>
    </font>
    <font>
      <b/>
      <sz val="18"/>
      <color theme="8" tint="-0.249977111117893"/>
      <name val="Arial Narrow"/>
      <family val="2"/>
      <charset val="178"/>
    </font>
    <font>
      <b/>
      <sz val="11"/>
      <color theme="8" tint="-0.249977111117893"/>
      <name val="Sakkal Majalla"/>
    </font>
    <font>
      <b/>
      <sz val="10"/>
      <color theme="8" tint="-0.249977111117893"/>
      <name val="Arial"/>
      <family val="2"/>
      <charset val="178"/>
    </font>
    <font>
      <b/>
      <sz val="8"/>
      <color theme="8" tint="-0.249977111117893"/>
      <name val="Arial"/>
      <family val="2"/>
    </font>
    <font>
      <b/>
      <sz val="8"/>
      <color theme="8" tint="-0.249977111117893"/>
      <name val="Arial"/>
      <family val="2"/>
      <charset val="178"/>
    </font>
    <font>
      <b/>
      <sz val="18"/>
      <color theme="8" tint="-0.249977111117893"/>
      <name val="Sakkal Majalla"/>
    </font>
    <font>
      <b/>
      <sz val="14"/>
      <color theme="8" tint="-0.249977111117893"/>
      <name val="Arial Narrow"/>
      <family val="2"/>
      <charset val="178"/>
    </font>
    <font>
      <b/>
      <sz val="20"/>
      <color theme="8" tint="-0.249977111117893"/>
      <name val="Sakkal Majalla"/>
    </font>
    <font>
      <b/>
      <sz val="16"/>
      <color theme="8" tint="-0.249977111117893"/>
      <name val="Arial"/>
      <family val="2"/>
      <charset val="178"/>
    </font>
    <font>
      <i/>
      <sz val="16"/>
      <color theme="8" tint="-0.249977111117893"/>
      <name val="Arial"/>
      <family val="2"/>
      <charset val="178"/>
    </font>
    <font>
      <sz val="11"/>
      <color rgb="FFFF0000"/>
      <name val="Calibri"/>
      <family val="2"/>
    </font>
    <font>
      <sz val="12"/>
      <name val="Arial"/>
      <family val="2"/>
    </font>
    <font>
      <b/>
      <sz val="16"/>
      <name val="Sakkal Majalla"/>
    </font>
    <font>
      <b/>
      <sz val="12"/>
      <color theme="5"/>
      <name val="Arial"/>
      <family val="2"/>
    </font>
    <font>
      <b/>
      <sz val="14"/>
      <color rgb="FF000000"/>
      <name val="Sakkal Majalla"/>
    </font>
    <font>
      <b/>
      <sz val="11"/>
      <color rgb="FF000000"/>
      <name val="Arial"/>
      <family val="2"/>
    </font>
    <font>
      <b/>
      <sz val="11"/>
      <color rgb="FF000000"/>
      <name val="Sakkal Majalla"/>
    </font>
    <font>
      <sz val="16"/>
      <name val="Arial"/>
      <family val="2"/>
    </font>
    <font>
      <sz val="16"/>
      <name val="Arial"/>
      <family val="2"/>
      <charset val="178"/>
    </font>
    <font>
      <sz val="14"/>
      <name val="Arial"/>
      <family val="2"/>
      <charset val="178"/>
    </font>
    <font>
      <b/>
      <sz val="12"/>
      <name val="Arial Narrow"/>
      <family val="2"/>
    </font>
    <font>
      <sz val="8"/>
      <color theme="1"/>
      <name val="Calibri"/>
      <family val="2"/>
    </font>
    <font>
      <sz val="9"/>
      <color theme="1"/>
      <name val="Calibri"/>
      <family val="2"/>
    </font>
    <font>
      <b/>
      <sz val="16"/>
      <name val="Arial"/>
      <family val="2"/>
    </font>
    <font>
      <b/>
      <sz val="14"/>
      <color rgb="FFFF0000"/>
      <name val="Sakkal Majalla"/>
    </font>
    <font>
      <b/>
      <sz val="11"/>
      <color theme="4"/>
      <name val="Sakkal Majalla"/>
    </font>
    <font>
      <b/>
      <sz val="10"/>
      <color theme="4"/>
      <name val="Arial"/>
      <family val="2"/>
      <charset val="178"/>
    </font>
    <font>
      <b/>
      <sz val="12"/>
      <color theme="4"/>
      <name val="Arial"/>
      <family val="2"/>
      <charset val="178"/>
    </font>
    <font>
      <sz val="12"/>
      <color theme="4"/>
      <name val="Arial"/>
      <family val="2"/>
      <charset val="178"/>
    </font>
    <font>
      <sz val="10"/>
      <color theme="4"/>
      <name val="Arial"/>
      <family val="2"/>
      <charset val="178"/>
    </font>
    <font>
      <b/>
      <sz val="11"/>
      <name val="Sakkal Majalla"/>
    </font>
    <font>
      <sz val="10"/>
      <color theme="1"/>
      <name val="Arial"/>
      <family val="2"/>
    </font>
    <font>
      <b/>
      <sz val="11"/>
      <name val="Sakkal Majalla"/>
    </font>
    <font>
      <b/>
      <sz val="10"/>
      <name val="Sakkal Majalla"/>
    </font>
    <font>
      <b/>
      <sz val="12"/>
      <name val="Sakkal Majalla"/>
    </font>
    <font>
      <b/>
      <sz val="14"/>
      <name val="Sakkal Majalla"/>
    </font>
    <font>
      <b/>
      <sz val="11"/>
      <color rgb="FF000000"/>
      <name val="Sakkal Majalla"/>
    </font>
    <font>
      <b/>
      <sz val="14"/>
      <color rgb="FF000000"/>
      <name val="Sakkal Majalla"/>
    </font>
    <font>
      <b/>
      <sz val="20"/>
      <color theme="8" tint="-0.249977111117893"/>
      <name val="Sakkal Majalla"/>
    </font>
    <font>
      <b/>
      <sz val="16"/>
      <name val="Sakkal Majalla"/>
    </font>
    <font>
      <b/>
      <sz val="12"/>
      <color theme="1"/>
      <name val="Sakkal Majalla"/>
    </font>
    <font>
      <sz val="9"/>
      <name val="Sakkal Majalla"/>
    </font>
    <font>
      <sz val="10"/>
      <name val="Sakkal Majalla"/>
    </font>
    <font>
      <b/>
      <sz val="11"/>
      <name val="Sakkal Majalla"/>
      <charset val="178"/>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EEECE1"/>
        <bgColor indexed="64"/>
      </patternFill>
    </fill>
    <fill>
      <patternFill patternType="solid">
        <fgColor theme="8" tint="0.79998168889431442"/>
        <bgColor indexed="64"/>
      </patternFill>
    </fill>
  </fills>
  <borders count="137">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top style="thin">
        <color auto="1"/>
      </top>
      <bottom style="thin">
        <color theme="1"/>
      </bottom>
      <diagonal/>
    </border>
    <border>
      <left/>
      <right style="medium">
        <color theme="0"/>
      </right>
      <top/>
      <bottom style="thin">
        <color theme="1"/>
      </bottom>
      <diagonal/>
    </border>
    <border>
      <left style="thick">
        <color theme="0"/>
      </left>
      <right style="medium">
        <color theme="0"/>
      </right>
      <top/>
      <bottom style="thin">
        <color auto="1"/>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style="medium">
        <color theme="0"/>
      </left>
      <right style="medium">
        <color theme="0"/>
      </right>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right style="medium">
        <color theme="0"/>
      </right>
      <top/>
      <bottom style="thick">
        <color theme="0"/>
      </bottom>
      <diagonal/>
    </border>
    <border>
      <left style="medium">
        <color theme="0"/>
      </left>
      <right/>
      <top/>
      <bottom style="thick">
        <color theme="0"/>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diagonalUp="1">
      <left style="thick">
        <color theme="0"/>
      </left>
      <right style="medium">
        <color theme="0"/>
      </right>
      <top style="thin">
        <color indexed="64"/>
      </top>
      <bottom style="thick">
        <color theme="0"/>
      </bottom>
      <diagonal style="medium">
        <color theme="0"/>
      </diagonal>
    </border>
    <border diagonalUp="1">
      <left style="thick">
        <color theme="0"/>
      </left>
      <right style="medium">
        <color theme="0"/>
      </right>
      <top style="thick">
        <color theme="0"/>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thick">
        <color theme="0"/>
      </right>
      <top style="thin">
        <color indexed="64"/>
      </top>
      <bottom/>
      <diagonal/>
    </border>
    <border>
      <left style="medium">
        <color theme="0"/>
      </left>
      <right style="thick">
        <color theme="0"/>
      </right>
      <top/>
      <bottom style="thin">
        <color indexed="64"/>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n">
        <color indexed="64"/>
      </bottom>
      <diagonal/>
    </border>
    <border>
      <left style="medium">
        <color theme="0"/>
      </left>
      <right style="medium">
        <color theme="0"/>
      </right>
      <top style="medium">
        <color theme="0"/>
      </top>
      <bottom style="thin">
        <color indexed="64"/>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style="thin">
        <color indexed="64"/>
      </bottom>
      <diagonal style="medium">
        <color theme="0"/>
      </diagonal>
    </border>
    <border>
      <left style="thick">
        <color theme="0"/>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diagonalDown="1">
      <left style="medium">
        <color theme="0"/>
      </left>
      <right style="thick">
        <color theme="0"/>
      </right>
      <top/>
      <bottom/>
      <diagonal style="medium">
        <color theme="0"/>
      </diagonal>
    </border>
    <border>
      <left style="medium">
        <color theme="0"/>
      </left>
      <right style="medium">
        <color theme="0"/>
      </right>
      <top style="thin">
        <color rgb="FF000000"/>
      </top>
      <bottom style="medium">
        <color theme="0"/>
      </bottom>
      <diagonal/>
    </border>
    <border>
      <left style="medium">
        <color theme="0"/>
      </left>
      <right/>
      <top style="thin">
        <color indexed="64"/>
      </top>
      <bottom style="thick">
        <color theme="0"/>
      </bottom>
      <diagonal/>
    </border>
    <border>
      <left style="thick">
        <color theme="0"/>
      </left>
      <right style="medium">
        <color theme="0"/>
      </right>
      <top style="thick">
        <color theme="0"/>
      </top>
      <bottom style="thin">
        <color indexed="64"/>
      </bottom>
      <diagonal/>
    </border>
    <border>
      <left style="medium">
        <color theme="0"/>
      </left>
      <right style="thick">
        <color theme="0"/>
      </right>
      <top style="thick">
        <color theme="0"/>
      </top>
      <bottom style="thin">
        <color indexed="64"/>
      </bottom>
      <diagonal/>
    </border>
    <border diagonalUp="1">
      <left style="thick">
        <color theme="0"/>
      </left>
      <right style="medium">
        <color theme="0"/>
      </right>
      <top/>
      <bottom/>
      <diagonal style="medium">
        <color theme="0"/>
      </diagonal>
    </border>
    <border>
      <left style="thick">
        <color theme="0"/>
      </left>
      <right style="medium">
        <color theme="0"/>
      </right>
      <top/>
      <bottom/>
      <diagonal/>
    </border>
    <border>
      <left style="medium">
        <color theme="0"/>
      </left>
      <right style="thick">
        <color theme="0"/>
      </right>
      <top/>
      <bottom/>
      <diagonal/>
    </border>
    <border>
      <left style="thick">
        <color theme="0"/>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thick">
        <color theme="0"/>
      </right>
      <top style="thin">
        <color indexed="64"/>
      </top>
      <bottom style="thin">
        <color theme="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right/>
      <top style="thin">
        <color indexed="64"/>
      </top>
      <bottom style="medium">
        <color theme="0"/>
      </bottom>
      <diagonal/>
    </border>
    <border>
      <left/>
      <right/>
      <top style="medium">
        <color theme="0"/>
      </top>
      <bottom style="medium">
        <color theme="0"/>
      </bottom>
      <diagonal/>
    </border>
    <border>
      <left/>
      <right/>
      <top style="medium">
        <color theme="0"/>
      </top>
      <bottom/>
      <diagonal/>
    </border>
    <border>
      <left/>
      <right/>
      <top style="thin">
        <color indexed="64"/>
      </top>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ck">
        <color theme="0"/>
      </left>
      <right style="thick">
        <color theme="0"/>
      </right>
      <top style="thin">
        <color indexed="64"/>
      </top>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s>
  <cellStyleXfs count="53">
    <xf numFmtId="0" fontId="0" fillId="0" borderId="0"/>
    <xf numFmtId="0" fontId="5" fillId="0" borderId="0"/>
    <xf numFmtId="164" fontId="5" fillId="0" borderId="0" applyFont="0" applyFill="0" applyBorder="0" applyAlignment="0" applyProtection="0"/>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0" borderId="0" applyAlignment="0">
      <alignment horizontal="centerContinuous" vertical="center"/>
    </xf>
    <xf numFmtId="0" fontId="7" fillId="0" borderId="0" applyAlignment="0">
      <alignment horizontal="centerContinuous" vertical="center"/>
    </xf>
    <xf numFmtId="0" fontId="7" fillId="0" borderId="0" applyAlignment="0">
      <alignment horizontal="centerContinuous" vertical="center"/>
    </xf>
    <xf numFmtId="0" fontId="8" fillId="3" borderId="1">
      <alignment horizontal="right" vertical="center" wrapText="1"/>
    </xf>
    <xf numFmtId="0" fontId="8" fillId="3" borderId="1">
      <alignment horizontal="right" vertical="center" wrapText="1"/>
    </xf>
    <xf numFmtId="0" fontId="8" fillId="3" borderId="1">
      <alignment horizontal="right" vertical="center" wrapText="1"/>
    </xf>
    <xf numFmtId="1" fontId="9" fillId="3" borderId="2">
      <alignment horizontal="left" vertical="center" wrapText="1"/>
    </xf>
    <xf numFmtId="1" fontId="10" fillId="3" borderId="3">
      <alignment horizontal="center" vertical="center"/>
    </xf>
    <xf numFmtId="0" fontId="11" fillId="3" borderId="3">
      <alignment horizontal="center" vertical="center" wrapText="1"/>
    </xf>
    <xf numFmtId="0" fontId="12" fillId="3" borderId="3">
      <alignment horizontal="center" vertical="center" wrapText="1"/>
    </xf>
    <xf numFmtId="0" fontId="12" fillId="3" borderId="3">
      <alignment horizontal="center" vertical="center" wrapText="1"/>
    </xf>
    <xf numFmtId="0" fontId="12" fillId="3" borderId="3">
      <alignment horizontal="center" vertical="center" wrapText="1"/>
    </xf>
    <xf numFmtId="0" fontId="5" fillId="0" borderId="0">
      <alignment horizontal="center" vertical="center" readingOrder="2"/>
    </xf>
    <xf numFmtId="0" fontId="5" fillId="0" borderId="0">
      <alignment horizontal="center" vertical="center" readingOrder="2"/>
    </xf>
    <xf numFmtId="0" fontId="13" fillId="0" borderId="0">
      <alignment horizontal="left" vertical="center"/>
    </xf>
    <xf numFmtId="0" fontId="5" fillId="0" borderId="0"/>
    <xf numFmtId="0" fontId="5" fillId="0" borderId="0"/>
    <xf numFmtId="0" fontId="5" fillId="0" borderId="0"/>
    <xf numFmtId="0" fontId="5" fillId="0" borderId="0"/>
    <xf numFmtId="0" fontId="14" fillId="0" borderId="0">
      <alignment horizontal="right" vertical="center"/>
    </xf>
    <xf numFmtId="0" fontId="15" fillId="0" borderId="0">
      <alignment horizontal="left" vertical="center"/>
    </xf>
    <xf numFmtId="0" fontId="8" fillId="0" borderId="0">
      <alignment horizontal="right" vertical="center"/>
    </xf>
    <xf numFmtId="0" fontId="8" fillId="0" borderId="0">
      <alignment horizontal="right" vertical="center"/>
    </xf>
    <xf numFmtId="0" fontId="8" fillId="0" borderId="0">
      <alignment horizontal="righ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16" fillId="3" borderId="3" applyAlignment="0">
      <alignment horizontal="center" vertical="center"/>
    </xf>
    <xf numFmtId="0" fontId="14" fillId="0" borderId="4">
      <alignment horizontal="right" vertical="center" indent="1"/>
    </xf>
    <xf numFmtId="0" fontId="8" fillId="3" borderId="4">
      <alignment horizontal="right" vertical="center" wrapText="1" indent="1" readingOrder="2"/>
    </xf>
    <xf numFmtId="0" fontId="8" fillId="3" borderId="4">
      <alignment horizontal="right" vertical="center" wrapText="1" indent="1" readingOrder="2"/>
    </xf>
    <xf numFmtId="0" fontId="8" fillId="3" borderId="4">
      <alignment horizontal="right" vertical="center" wrapText="1" indent="1" readingOrder="2"/>
    </xf>
    <xf numFmtId="0" fontId="8" fillId="3" borderId="4">
      <alignment horizontal="right" vertical="center" wrapText="1" indent="1" readingOrder="2"/>
    </xf>
    <xf numFmtId="0" fontId="17" fillId="0" borderId="4">
      <alignment horizontal="right" vertical="center" indent="1"/>
    </xf>
    <xf numFmtId="0" fontId="17" fillId="3" borderId="4">
      <alignment horizontal="left" vertical="center" wrapText="1" indent="1"/>
    </xf>
    <xf numFmtId="0" fontId="17" fillId="0" borderId="5">
      <alignment horizontal="left" vertical="center"/>
    </xf>
    <xf numFmtId="0" fontId="17" fillId="0" borderId="6">
      <alignment horizontal="left" vertical="center"/>
    </xf>
    <xf numFmtId="0" fontId="27" fillId="0" borderId="0"/>
    <xf numFmtId="0" fontId="4" fillId="0" borderId="0"/>
    <xf numFmtId="0" fontId="5" fillId="0" borderId="0"/>
    <xf numFmtId="0" fontId="3" fillId="0" borderId="0"/>
    <xf numFmtId="0" fontId="3" fillId="0" borderId="0"/>
    <xf numFmtId="0" fontId="3" fillId="0" borderId="0"/>
    <xf numFmtId="0" fontId="2" fillId="0" borderId="0"/>
    <xf numFmtId="164" fontId="1" fillId="0" borderId="0" applyFont="0" applyFill="0" applyBorder="0" applyAlignment="0" applyProtection="0"/>
  </cellStyleXfs>
  <cellXfs count="915">
    <xf numFmtId="0" fontId="0" fillId="0" borderId="0" xfId="0"/>
    <xf numFmtId="0" fontId="5" fillId="0" borderId="0" xfId="1"/>
    <xf numFmtId="1" fontId="19" fillId="0" borderId="0" xfId="23" applyNumberFormat="1" applyFont="1" applyAlignment="1">
      <alignment vertical="center"/>
    </xf>
    <xf numFmtId="1" fontId="5" fillId="0" borderId="0" xfId="23" applyNumberFormat="1" applyAlignment="1">
      <alignment vertical="center"/>
    </xf>
    <xf numFmtId="0" fontId="8" fillId="2" borderId="0" xfId="28" applyFill="1">
      <alignment horizontal="right" vertical="center"/>
    </xf>
    <xf numFmtId="1" fontId="10" fillId="2" borderId="0" xfId="1" applyNumberFormat="1" applyFont="1" applyFill="1" applyAlignment="1">
      <alignment horizontal="centerContinuous" vertical="center"/>
    </xf>
    <xf numFmtId="1" fontId="16" fillId="2" borderId="0" xfId="1" applyNumberFormat="1" applyFont="1" applyFill="1" applyAlignment="1">
      <alignment horizontal="centerContinuous" vertical="center"/>
    </xf>
    <xf numFmtId="1" fontId="17" fillId="0" borderId="0" xfId="1" applyNumberFormat="1" applyFont="1" applyAlignment="1">
      <alignment vertical="center"/>
    </xf>
    <xf numFmtId="0" fontId="20" fillId="2" borderId="0" xfId="31" applyFont="1" applyFill="1">
      <alignment horizontal="left" vertical="center"/>
    </xf>
    <xf numFmtId="1" fontId="20" fillId="0" borderId="0" xfId="23" applyNumberFormat="1" applyFont="1" applyAlignment="1">
      <alignment horizontal="center" vertical="center"/>
    </xf>
    <xf numFmtId="1" fontId="5" fillId="0" borderId="0" xfId="23" applyNumberFormat="1" applyAlignment="1">
      <alignment horizontal="center" vertical="center"/>
    </xf>
    <xf numFmtId="0" fontId="5" fillId="4" borderId="8" xfId="42" applyFont="1" applyFill="1" applyBorder="1" applyAlignment="1">
      <alignment horizontal="center" vertical="center" wrapText="1"/>
    </xf>
    <xf numFmtId="0" fontId="5" fillId="0" borderId="0" xfId="23"/>
    <xf numFmtId="1" fontId="5" fillId="0" borderId="0" xfId="23" applyNumberFormat="1" applyAlignment="1">
      <alignment horizontal="left" vertical="center"/>
    </xf>
    <xf numFmtId="0" fontId="8" fillId="2" borderId="0" xfId="27" applyFill="1" applyAlignment="1">
      <alignment vertical="center"/>
    </xf>
    <xf numFmtId="0" fontId="23" fillId="2" borderId="0" xfId="1" applyFont="1" applyFill="1" applyAlignment="1">
      <alignment horizontal="right"/>
    </xf>
    <xf numFmtId="0" fontId="20" fillId="2" borderId="0" xfId="30" applyFont="1" applyFill="1" applyAlignment="1">
      <alignment vertical="center"/>
    </xf>
    <xf numFmtId="0" fontId="20" fillId="0" borderId="0" xfId="1" applyFont="1"/>
    <xf numFmtId="1" fontId="28" fillId="0" borderId="0" xfId="23" applyNumberFormat="1" applyFont="1" applyAlignment="1">
      <alignment horizontal="center" vertical="center"/>
    </xf>
    <xf numFmtId="0" fontId="5" fillId="2" borderId="0" xfId="1" applyFill="1"/>
    <xf numFmtId="3" fontId="20" fillId="0" borderId="17" xfId="1" applyNumberFormat="1" applyFont="1" applyBorder="1" applyAlignment="1">
      <alignment horizontal="right" vertical="center" indent="1" readingOrder="1"/>
    </xf>
    <xf numFmtId="3" fontId="20" fillId="4" borderId="14" xfId="1" applyNumberFormat="1" applyFont="1" applyFill="1" applyBorder="1" applyAlignment="1">
      <alignment horizontal="right" vertical="center" indent="1" readingOrder="1"/>
    </xf>
    <xf numFmtId="3" fontId="20" fillId="0" borderId="14" xfId="1" applyNumberFormat="1" applyFont="1" applyBorder="1" applyAlignment="1">
      <alignment horizontal="right" vertical="center" indent="1" readingOrder="1"/>
    </xf>
    <xf numFmtId="3" fontId="20" fillId="4" borderId="16" xfId="1" applyNumberFormat="1" applyFont="1" applyFill="1" applyBorder="1" applyAlignment="1">
      <alignment horizontal="right" vertical="center" indent="1" readingOrder="1"/>
    </xf>
    <xf numFmtId="0" fontId="5" fillId="2" borderId="17" xfId="1" applyFill="1" applyBorder="1" applyAlignment="1">
      <alignment horizontal="right" vertical="center" indent="1" readingOrder="1"/>
    </xf>
    <xf numFmtId="0" fontId="5" fillId="2" borderId="24" xfId="42" applyFont="1" applyFill="1" applyBorder="1" applyAlignment="1">
      <alignment horizontal="center" vertical="center" wrapText="1"/>
    </xf>
    <xf numFmtId="0" fontId="5" fillId="4" borderId="11" xfId="1" applyFill="1" applyBorder="1" applyAlignment="1">
      <alignment horizontal="right" vertical="center" indent="1" readingOrder="1"/>
    </xf>
    <xf numFmtId="0" fontId="20" fillId="4" borderId="11" xfId="1" applyFont="1" applyFill="1" applyBorder="1" applyAlignment="1">
      <alignment horizontal="right" vertical="center" indent="1" readingOrder="1"/>
    </xf>
    <xf numFmtId="0" fontId="5" fillId="0" borderId="11" xfId="1" applyBorder="1" applyAlignment="1">
      <alignment horizontal="right" vertical="center" indent="1" readingOrder="1"/>
    </xf>
    <xf numFmtId="0" fontId="20" fillId="0" borderId="11" xfId="1" applyFont="1" applyBorder="1" applyAlignment="1">
      <alignment horizontal="right" vertical="center" indent="1" readingOrder="1"/>
    </xf>
    <xf numFmtId="0" fontId="5" fillId="2" borderId="8" xfId="42" applyFont="1" applyFill="1" applyBorder="1" applyAlignment="1">
      <alignment horizontal="center" vertical="center" wrapText="1"/>
    </xf>
    <xf numFmtId="0" fontId="5" fillId="4" borderId="25" xfId="1" applyFill="1" applyBorder="1" applyAlignment="1">
      <alignment horizontal="right" vertical="center" indent="1" readingOrder="1"/>
    </xf>
    <xf numFmtId="0" fontId="20" fillId="4" borderId="25" xfId="1" applyFont="1" applyFill="1" applyBorder="1" applyAlignment="1">
      <alignment horizontal="right" vertical="center" indent="1" readingOrder="1"/>
    </xf>
    <xf numFmtId="0" fontId="9" fillId="0" borderId="31" xfId="37" applyFont="1" applyFill="1" applyBorder="1" applyAlignment="1">
      <alignment horizontal="center" vertical="center" wrapText="1" readingOrder="1"/>
    </xf>
    <xf numFmtId="0" fontId="9" fillId="4" borderId="32" xfId="37" applyFont="1" applyFill="1" applyBorder="1" applyAlignment="1">
      <alignment horizontal="center" vertical="center" wrapText="1" readingOrder="1"/>
    </xf>
    <xf numFmtId="0" fontId="9" fillId="0" borderId="32" xfId="37" applyFont="1" applyFill="1" applyBorder="1" applyAlignment="1">
      <alignment horizontal="center" vertical="center" wrapText="1" readingOrder="1"/>
    </xf>
    <xf numFmtId="1" fontId="17" fillId="0" borderId="0" xfId="1" applyNumberFormat="1" applyFont="1" applyAlignment="1">
      <alignment horizontal="center" vertical="center"/>
    </xf>
    <xf numFmtId="1" fontId="17" fillId="0" borderId="0" xfId="1" applyNumberFormat="1" applyFont="1" applyAlignment="1">
      <alignment horizontal="left" vertical="center"/>
    </xf>
    <xf numFmtId="1" fontId="31" fillId="0" borderId="0" xfId="1" applyNumberFormat="1" applyFont="1" applyAlignment="1">
      <alignment vertical="center"/>
    </xf>
    <xf numFmtId="1" fontId="24" fillId="0" borderId="0" xfId="1" applyNumberFormat="1" applyFont="1" applyAlignment="1">
      <alignment horizontal="center" vertical="center"/>
    </xf>
    <xf numFmtId="1" fontId="32" fillId="0" borderId="0" xfId="1" applyNumberFormat="1" applyFont="1" applyAlignment="1">
      <alignment vertical="center"/>
    </xf>
    <xf numFmtId="1" fontId="17" fillId="2" borderId="0" xfId="1" applyNumberFormat="1" applyFont="1" applyFill="1" applyAlignment="1">
      <alignment vertical="center"/>
    </xf>
    <xf numFmtId="3" fontId="5" fillId="2" borderId="17" xfId="41" applyNumberFormat="1" applyFont="1" applyFill="1" applyBorder="1">
      <alignment horizontal="right" vertical="center" indent="1"/>
    </xf>
    <xf numFmtId="3" fontId="5" fillId="4" borderId="14" xfId="41" applyNumberFormat="1" applyFont="1" applyFill="1" applyBorder="1">
      <alignment horizontal="right" vertical="center" indent="1"/>
    </xf>
    <xf numFmtId="3" fontId="5" fillId="2" borderId="14" xfId="41" applyNumberFormat="1" applyFont="1" applyFill="1" applyBorder="1">
      <alignment horizontal="right" vertical="center" indent="1"/>
    </xf>
    <xf numFmtId="0" fontId="33" fillId="0" borderId="0" xfId="47" applyFont="1" applyAlignment="1">
      <alignment vertical="center"/>
    </xf>
    <xf numFmtId="0" fontId="34" fillId="2" borderId="0" xfId="24" applyFont="1" applyFill="1" applyAlignment="1">
      <alignment vertical="center" wrapText="1" readingOrder="2"/>
    </xf>
    <xf numFmtId="0" fontId="35" fillId="0" borderId="0" xfId="24" applyFont="1" applyAlignment="1">
      <alignment vertical="center" readingOrder="2"/>
    </xf>
    <xf numFmtId="0" fontId="8" fillId="2" borderId="0" xfId="47" applyFont="1" applyFill="1" applyAlignment="1">
      <alignment vertical="center" wrapText="1"/>
    </xf>
    <xf numFmtId="0" fontId="20" fillId="4" borderId="29" xfId="1" applyFont="1" applyFill="1" applyBorder="1" applyAlignment="1">
      <alignment horizontal="center" vertical="center" wrapText="1"/>
    </xf>
    <xf numFmtId="0" fontId="20" fillId="0" borderId="0" xfId="47" applyFont="1" applyAlignment="1">
      <alignment horizontal="center" vertical="center"/>
    </xf>
    <xf numFmtId="167" fontId="5" fillId="0" borderId="11" xfId="2" applyNumberFormat="1" applyFont="1" applyFill="1" applyBorder="1" applyAlignment="1">
      <alignment horizontal="left" vertical="center" wrapText="1" indent="1"/>
    </xf>
    <xf numFmtId="167" fontId="20" fillId="0" borderId="11" xfId="2" applyNumberFormat="1" applyFont="1" applyFill="1" applyBorder="1" applyAlignment="1">
      <alignment horizontal="left" vertical="center" wrapText="1" indent="1"/>
    </xf>
    <xf numFmtId="0" fontId="5" fillId="0" borderId="0" xfId="23" applyAlignment="1">
      <alignment vertical="center"/>
    </xf>
    <xf numFmtId="167" fontId="5" fillId="4" borderId="14" xfId="2" applyNumberFormat="1" applyFont="1" applyFill="1" applyBorder="1" applyAlignment="1">
      <alignment horizontal="left" vertical="center" wrapText="1" indent="1"/>
    </xf>
    <xf numFmtId="167" fontId="20" fillId="4" borderId="14" xfId="2" applyNumberFormat="1" applyFont="1" applyFill="1" applyBorder="1" applyAlignment="1">
      <alignment horizontal="left" vertical="center" wrapText="1" indent="1"/>
    </xf>
    <xf numFmtId="167" fontId="5" fillId="0" borderId="25" xfId="2" applyNumberFormat="1" applyFont="1" applyFill="1" applyBorder="1" applyAlignment="1">
      <alignment horizontal="left" vertical="center" wrapText="1" indent="1"/>
    </xf>
    <xf numFmtId="167" fontId="20" fillId="0" borderId="25" xfId="2" applyNumberFormat="1" applyFont="1" applyFill="1" applyBorder="1" applyAlignment="1">
      <alignment horizontal="left" vertical="center" wrapText="1" indent="1"/>
    </xf>
    <xf numFmtId="167" fontId="20" fillId="4" borderId="29" xfId="2" applyNumberFormat="1" applyFont="1" applyFill="1" applyBorder="1" applyAlignment="1">
      <alignment horizontal="left" vertical="center" wrapText="1" indent="1"/>
    </xf>
    <xf numFmtId="0" fontId="5" fillId="0" borderId="0" xfId="47" applyAlignment="1">
      <alignment vertical="center"/>
    </xf>
    <xf numFmtId="0" fontId="18" fillId="0" borderId="0" xfId="47" applyFont="1" applyAlignment="1">
      <alignment horizontal="center" vertical="center"/>
    </xf>
    <xf numFmtId="0" fontId="8" fillId="2" borderId="10" xfId="1" applyFont="1" applyFill="1" applyBorder="1" applyAlignment="1">
      <alignment horizontal="right" vertical="center" wrapText="1" indent="1" readingOrder="2"/>
    </xf>
    <xf numFmtId="0" fontId="5" fillId="0" borderId="0" xfId="1" applyAlignment="1">
      <alignment vertical="center"/>
    </xf>
    <xf numFmtId="0" fontId="5" fillId="0" borderId="0" xfId="1" applyAlignment="1">
      <alignment wrapText="1"/>
    </xf>
    <xf numFmtId="1" fontId="5" fillId="2" borderId="0" xfId="23" applyNumberFormat="1" applyFill="1" applyAlignment="1">
      <alignment horizontal="left" vertical="center"/>
    </xf>
    <xf numFmtId="1" fontId="5" fillId="2" borderId="0" xfId="23" applyNumberFormat="1" applyFill="1" applyAlignment="1">
      <alignment vertical="center"/>
    </xf>
    <xf numFmtId="0" fontId="37" fillId="0" borderId="10" xfId="23" applyFont="1" applyBorder="1" applyAlignment="1">
      <alignment horizontal="right" vertical="center" wrapText="1" indent="1" readingOrder="2"/>
    </xf>
    <xf numFmtId="0" fontId="37" fillId="4" borderId="13" xfId="23" applyFont="1" applyFill="1" applyBorder="1" applyAlignment="1">
      <alignment horizontal="right" vertical="center" wrapText="1" indent="1" readingOrder="2"/>
    </xf>
    <xf numFmtId="0" fontId="37" fillId="0" borderId="21" xfId="23" applyFont="1" applyBorder="1" applyAlignment="1">
      <alignment horizontal="right" vertical="center" wrapText="1" indent="1" readingOrder="2"/>
    </xf>
    <xf numFmtId="0" fontId="37" fillId="4" borderId="28" xfId="23" applyFont="1" applyFill="1" applyBorder="1" applyAlignment="1">
      <alignment horizontal="right" vertical="center" wrapText="1" indent="1" readingOrder="2"/>
    </xf>
    <xf numFmtId="167" fontId="5" fillId="0" borderId="0" xfId="47" applyNumberFormat="1" applyAlignment="1">
      <alignment vertical="center"/>
    </xf>
    <xf numFmtId="0" fontId="5" fillId="2" borderId="0" xfId="47" applyFill="1" applyAlignment="1">
      <alignment vertical="center"/>
    </xf>
    <xf numFmtId="1" fontId="5" fillId="0" borderId="0" xfId="23" applyNumberFormat="1" applyAlignment="1">
      <alignment horizontal="center" vertical="center" wrapText="1"/>
    </xf>
    <xf numFmtId="0" fontId="20" fillId="2" borderId="17" xfId="1" applyFont="1" applyFill="1" applyBorder="1" applyAlignment="1">
      <alignment horizontal="right" vertical="center" indent="1" readingOrder="1"/>
    </xf>
    <xf numFmtId="1" fontId="5" fillId="0" borderId="0" xfId="23" applyNumberFormat="1" applyAlignment="1">
      <alignment vertical="center" wrapText="1"/>
    </xf>
    <xf numFmtId="0" fontId="37" fillId="2" borderId="24" xfId="38" applyFont="1" applyFill="1" applyBorder="1" applyAlignment="1">
      <alignment horizontal="center" vertical="center" wrapText="1" readingOrder="2"/>
    </xf>
    <xf numFmtId="0" fontId="37" fillId="4" borderId="8" xfId="38" applyFont="1" applyFill="1" applyBorder="1" applyAlignment="1">
      <alignment horizontal="center" vertical="center" wrapText="1" readingOrder="2"/>
    </xf>
    <xf numFmtId="0" fontId="37" fillId="2" borderId="8" xfId="38" applyFont="1" applyFill="1" applyBorder="1" applyAlignment="1">
      <alignment horizontal="center" vertical="center" wrapText="1" readingOrder="2"/>
    </xf>
    <xf numFmtId="0" fontId="37" fillId="4" borderId="15" xfId="38" applyFont="1" applyFill="1" applyBorder="1" applyAlignment="1">
      <alignment horizontal="center" vertical="center" wrapText="1" readingOrder="2"/>
    </xf>
    <xf numFmtId="1" fontId="17" fillId="0" borderId="0" xfId="1" applyNumberFormat="1" applyFont="1" applyAlignment="1">
      <alignment horizontal="center" vertical="center" wrapText="1"/>
    </xf>
    <xf numFmtId="1" fontId="17" fillId="2" borderId="0" xfId="1" applyNumberFormat="1" applyFont="1" applyFill="1" applyAlignment="1">
      <alignment horizontal="left" vertical="center"/>
    </xf>
    <xf numFmtId="1" fontId="31" fillId="2" borderId="0" xfId="1" applyNumberFormat="1" applyFont="1" applyFill="1" applyAlignment="1">
      <alignment vertical="center"/>
    </xf>
    <xf numFmtId="1" fontId="32" fillId="2" borderId="0" xfId="1" applyNumberFormat="1" applyFont="1" applyFill="1" applyAlignment="1">
      <alignment vertical="center"/>
    </xf>
    <xf numFmtId="0" fontId="20" fillId="0" borderId="31" xfId="37" applyFont="1" applyFill="1" applyBorder="1" applyAlignment="1">
      <alignment horizontal="center" vertical="center" wrapText="1" readingOrder="1"/>
    </xf>
    <xf numFmtId="0" fontId="20" fillId="4" borderId="32" xfId="37" applyFont="1" applyFill="1" applyBorder="1" applyAlignment="1">
      <alignment horizontal="center" vertical="center" wrapText="1" readingOrder="1"/>
    </xf>
    <xf numFmtId="1" fontId="5" fillId="2" borderId="0" xfId="37" applyNumberFormat="1" applyFont="1" applyFill="1" applyBorder="1" applyAlignment="1">
      <alignment horizontal="left" vertical="center" wrapText="1" indent="1" readingOrder="1"/>
    </xf>
    <xf numFmtId="3" fontId="20" fillId="2" borderId="17" xfId="14" applyNumberFormat="1" applyFont="1" applyFill="1" applyBorder="1" applyAlignment="1">
      <alignment horizontal="left" vertical="center" wrapText="1" indent="1" readingOrder="1"/>
    </xf>
    <xf numFmtId="3" fontId="20" fillId="4" borderId="14" xfId="14" applyNumberFormat="1" applyFont="1" applyFill="1" applyBorder="1" applyAlignment="1">
      <alignment horizontal="left" vertical="center" wrapText="1" indent="1" readingOrder="1"/>
    </xf>
    <xf numFmtId="3" fontId="20" fillId="2" borderId="14" xfId="14" applyNumberFormat="1" applyFont="1" applyFill="1" applyBorder="1" applyAlignment="1">
      <alignment horizontal="left" vertical="center" wrapText="1" indent="1" readingOrder="1"/>
    </xf>
    <xf numFmtId="3" fontId="20" fillId="4" borderId="16" xfId="14" applyNumberFormat="1" applyFont="1" applyFill="1" applyBorder="1" applyAlignment="1">
      <alignment horizontal="left" vertical="center" wrapText="1" indent="1" readingOrder="1"/>
    </xf>
    <xf numFmtId="0" fontId="39" fillId="0" borderId="0" xfId="1" applyFont="1" applyAlignment="1">
      <alignment horizontal="center" vertical="top" wrapText="1" readingOrder="2"/>
    </xf>
    <xf numFmtId="0" fontId="8" fillId="0" borderId="0" xfId="1" applyFont="1" applyAlignment="1">
      <alignment horizontal="center" vertical="top" wrapText="1" readingOrder="1"/>
    </xf>
    <xf numFmtId="0" fontId="40" fillId="0" borderId="0" xfId="1" applyFont="1" applyAlignment="1">
      <alignment horizontal="center" vertical="top" wrapText="1" readingOrder="2"/>
    </xf>
    <xf numFmtId="0" fontId="29" fillId="0" borderId="0" xfId="1" applyFont="1" applyAlignment="1">
      <alignment horizontal="center" vertical="top" wrapText="1" readingOrder="1"/>
    </xf>
    <xf numFmtId="0" fontId="22" fillId="2" borderId="0" xfId="1" applyFont="1" applyFill="1"/>
    <xf numFmtId="49" fontId="8" fillId="4" borderId="13" xfId="1" applyNumberFormat="1" applyFont="1" applyFill="1" applyBorder="1" applyAlignment="1">
      <alignment horizontal="right" vertical="center" wrapText="1" indent="1" readingOrder="2"/>
    </xf>
    <xf numFmtId="167" fontId="26" fillId="4" borderId="14" xfId="2" applyNumberFormat="1" applyFont="1" applyFill="1" applyBorder="1" applyAlignment="1">
      <alignment horizontal="left" vertical="center" wrapText="1" indent="1"/>
    </xf>
    <xf numFmtId="49" fontId="8" fillId="2" borderId="13" xfId="1" applyNumberFormat="1" applyFont="1" applyFill="1" applyBorder="1" applyAlignment="1">
      <alignment horizontal="right" vertical="center" wrapText="1" indent="1" readingOrder="2"/>
    </xf>
    <xf numFmtId="49" fontId="8" fillId="4" borderId="40" xfId="1" applyNumberFormat="1" applyFont="1" applyFill="1" applyBorder="1" applyAlignment="1">
      <alignment horizontal="right" vertical="center" wrapText="1" indent="1" readingOrder="2"/>
    </xf>
    <xf numFmtId="0" fontId="5" fillId="4" borderId="9" xfId="42" applyFont="1" applyFill="1" applyBorder="1" applyAlignment="1">
      <alignment horizontal="center" vertical="center" wrapText="1"/>
    </xf>
    <xf numFmtId="0" fontId="26" fillId="0" borderId="31" xfId="42" applyFont="1" applyFill="1" applyBorder="1">
      <alignment horizontal="left" vertical="center" wrapText="1" indent="1"/>
    </xf>
    <xf numFmtId="0" fontId="26" fillId="4" borderId="32" xfId="42" applyFont="1" applyFill="1" applyBorder="1">
      <alignment horizontal="left" vertical="center" wrapText="1" indent="1"/>
    </xf>
    <xf numFmtId="0" fontId="26" fillId="0" borderId="32" xfId="42" applyFont="1" applyFill="1" applyBorder="1">
      <alignment horizontal="left" vertical="center" wrapText="1" indent="1"/>
    </xf>
    <xf numFmtId="0" fontId="26" fillId="4" borderId="39" xfId="42" applyFont="1" applyFill="1" applyBorder="1">
      <alignment horizontal="left" vertical="center" wrapText="1" indent="1"/>
    </xf>
    <xf numFmtId="0" fontId="21" fillId="4" borderId="29" xfId="22" applyFont="1" applyFill="1" applyBorder="1" applyAlignment="1">
      <alignment horizontal="center" vertical="center" wrapText="1"/>
    </xf>
    <xf numFmtId="1" fontId="17" fillId="0" borderId="0" xfId="1" applyNumberFormat="1" applyFont="1" applyAlignment="1">
      <alignment vertical="center" wrapText="1"/>
    </xf>
    <xf numFmtId="1" fontId="17" fillId="0" borderId="0" xfId="22" applyNumberFormat="1" applyFont="1" applyAlignment="1">
      <alignment vertical="center"/>
    </xf>
    <xf numFmtId="1" fontId="16" fillId="2" borderId="0" xfId="22" applyNumberFormat="1" applyFont="1" applyFill="1" applyAlignment="1">
      <alignment horizontal="centerContinuous" vertical="center"/>
    </xf>
    <xf numFmtId="1" fontId="10" fillId="2" borderId="0" xfId="22" applyNumberFormat="1" applyFont="1" applyFill="1" applyAlignment="1">
      <alignment horizontal="centerContinuous" vertical="center"/>
    </xf>
    <xf numFmtId="49" fontId="8" fillId="2" borderId="10" xfId="1" applyNumberFormat="1" applyFont="1" applyFill="1" applyBorder="1" applyAlignment="1">
      <alignment horizontal="center" vertical="center" wrapText="1" readingOrder="2"/>
    </xf>
    <xf numFmtId="49" fontId="8" fillId="4" borderId="13" xfId="1" applyNumberFormat="1" applyFont="1" applyFill="1" applyBorder="1" applyAlignment="1">
      <alignment horizontal="center" vertical="center" wrapText="1" readingOrder="2"/>
    </xf>
    <xf numFmtId="49" fontId="8" fillId="2" borderId="13" xfId="1" applyNumberFormat="1" applyFont="1" applyFill="1" applyBorder="1" applyAlignment="1">
      <alignment horizontal="center" vertical="center" wrapText="1" readingOrder="2"/>
    </xf>
    <xf numFmtId="49" fontId="5" fillId="2" borderId="12" xfId="1" applyNumberFormat="1" applyFill="1" applyBorder="1" applyAlignment="1">
      <alignment horizontal="center" vertical="center" wrapText="1"/>
    </xf>
    <xf numFmtId="49" fontId="5" fillId="4" borderId="32" xfId="1" applyNumberFormat="1" applyFill="1" applyBorder="1" applyAlignment="1">
      <alignment horizontal="center" vertical="center" wrapText="1"/>
    </xf>
    <xf numFmtId="49" fontId="5" fillId="2" borderId="32" xfId="1" applyNumberFormat="1" applyFill="1" applyBorder="1" applyAlignment="1">
      <alignment horizontal="center" vertical="center" wrapText="1"/>
    </xf>
    <xf numFmtId="167" fontId="26" fillId="0" borderId="11" xfId="2" applyNumberFormat="1" applyFont="1" applyFill="1" applyBorder="1" applyAlignment="1">
      <alignment horizontal="left" vertical="center" wrapText="1" indent="1"/>
    </xf>
    <xf numFmtId="167" fontId="26" fillId="0" borderId="25" xfId="2" applyNumberFormat="1" applyFont="1" applyFill="1" applyBorder="1" applyAlignment="1">
      <alignment horizontal="left" vertical="center" wrapText="1" indent="1"/>
    </xf>
    <xf numFmtId="167" fontId="9" fillId="4" borderId="29" xfId="2" applyNumberFormat="1" applyFont="1" applyFill="1" applyBorder="1" applyAlignment="1">
      <alignment horizontal="left" vertical="center" wrapText="1" indent="1"/>
    </xf>
    <xf numFmtId="3" fontId="5" fillId="0" borderId="17" xfId="1" applyNumberFormat="1" applyBorder="1" applyAlignment="1">
      <alignment horizontal="right" vertical="center" indent="1" readingOrder="1"/>
    </xf>
    <xf numFmtId="3" fontId="5" fillId="4" borderId="14" xfId="1" applyNumberFormat="1" applyFill="1" applyBorder="1" applyAlignment="1">
      <alignment horizontal="right" vertical="center" indent="1" readingOrder="1"/>
    </xf>
    <xf numFmtId="3" fontId="5" fillId="0" borderId="14" xfId="1" applyNumberFormat="1" applyBorder="1" applyAlignment="1">
      <alignment horizontal="right" vertical="center" indent="1" readingOrder="1"/>
    </xf>
    <xf numFmtId="3" fontId="5" fillId="4" borderId="16" xfId="1" applyNumberFormat="1" applyFill="1" applyBorder="1" applyAlignment="1">
      <alignment horizontal="right" vertical="center" indent="1" readingOrder="1"/>
    </xf>
    <xf numFmtId="3" fontId="5" fillId="0" borderId="17" xfId="41" applyNumberFormat="1" applyFont="1" applyBorder="1">
      <alignment horizontal="right" vertical="center" indent="1"/>
    </xf>
    <xf numFmtId="3" fontId="20" fillId="0" borderId="17" xfId="41" applyNumberFormat="1" applyFont="1" applyBorder="1">
      <alignment horizontal="right" vertical="center" indent="1"/>
    </xf>
    <xf numFmtId="3" fontId="20" fillId="4" borderId="14" xfId="41" applyNumberFormat="1" applyFont="1" applyFill="1" applyBorder="1">
      <alignment horizontal="right" vertical="center" indent="1"/>
    </xf>
    <xf numFmtId="3" fontId="5" fillId="0" borderId="14" xfId="41" applyNumberFormat="1" applyFont="1" applyBorder="1">
      <alignment horizontal="right" vertical="center" indent="1"/>
    </xf>
    <xf numFmtId="3" fontId="20" fillId="0" borderId="14" xfId="41" applyNumberFormat="1" applyFont="1" applyBorder="1">
      <alignment horizontal="right" vertical="center" indent="1"/>
    </xf>
    <xf numFmtId="3" fontId="5" fillId="0" borderId="11" xfId="41" applyNumberFormat="1" applyFont="1" applyBorder="1">
      <alignment horizontal="right" vertical="center" indent="1"/>
    </xf>
    <xf numFmtId="3" fontId="20" fillId="0" borderId="11" xfId="41" applyNumberFormat="1" applyFont="1" applyBorder="1">
      <alignment horizontal="right" vertical="center" indent="1"/>
    </xf>
    <xf numFmtId="3" fontId="5" fillId="2" borderId="17" xfId="41" applyNumberFormat="1" applyFont="1" applyFill="1" applyBorder="1" applyAlignment="1">
      <alignment horizontal="right" vertical="center" indent="1" readingOrder="1"/>
    </xf>
    <xf numFmtId="3" fontId="5" fillId="4" borderId="14" xfId="41" applyNumberFormat="1" applyFont="1" applyFill="1" applyBorder="1" applyAlignment="1">
      <alignment horizontal="right" vertical="center" indent="1" readingOrder="1"/>
    </xf>
    <xf numFmtId="3" fontId="5" fillId="2" borderId="14" xfId="41" applyNumberFormat="1" applyFont="1" applyFill="1" applyBorder="1" applyAlignment="1">
      <alignment horizontal="right" vertical="center" indent="1" readingOrder="1"/>
    </xf>
    <xf numFmtId="0" fontId="21" fillId="4" borderId="34" xfId="22" applyFont="1" applyFill="1" applyBorder="1" applyAlignment="1">
      <alignment horizontal="center" vertical="center" wrapText="1"/>
    </xf>
    <xf numFmtId="0" fontId="42" fillId="0" borderId="0" xfId="0" applyFont="1" applyAlignment="1">
      <alignment vertical="center"/>
    </xf>
    <xf numFmtId="0" fontId="20" fillId="4" borderId="29" xfId="14" applyFont="1" applyFill="1" applyBorder="1">
      <alignment horizontal="center" vertical="center" wrapText="1"/>
    </xf>
    <xf numFmtId="0" fontId="20" fillId="4" borderId="29" xfId="35" applyFont="1" applyFill="1" applyBorder="1" applyAlignment="1">
      <alignment horizontal="center" vertical="center" wrapText="1"/>
    </xf>
    <xf numFmtId="3" fontId="5" fillId="4" borderId="16" xfId="41" applyNumberFormat="1" applyFont="1" applyFill="1" applyBorder="1">
      <alignment horizontal="right" vertical="center" indent="1"/>
    </xf>
    <xf numFmtId="3" fontId="20" fillId="4" borderId="16" xfId="41" applyNumberFormat="1" applyFont="1" applyFill="1" applyBorder="1">
      <alignment horizontal="right" vertical="center" indent="1"/>
    </xf>
    <xf numFmtId="3" fontId="20" fillId="2" borderId="34" xfId="41" applyNumberFormat="1" applyFont="1" applyFill="1" applyBorder="1">
      <alignment horizontal="right" vertical="center" indent="1"/>
    </xf>
    <xf numFmtId="0" fontId="9" fillId="2" borderId="18" xfId="42" applyFont="1" applyFill="1" applyBorder="1">
      <alignment horizontal="left" vertical="center" wrapText="1" indent="1"/>
    </xf>
    <xf numFmtId="3" fontId="20" fillId="2" borderId="35" xfId="41" applyNumberFormat="1" applyFont="1" applyFill="1" applyBorder="1">
      <alignment horizontal="right" vertical="center" indent="1"/>
    </xf>
    <xf numFmtId="0" fontId="9" fillId="2" borderId="22" xfId="42" applyFont="1" applyFill="1" applyBorder="1">
      <alignment horizontal="left" vertical="center" wrapText="1" indent="1"/>
    </xf>
    <xf numFmtId="3" fontId="5" fillId="4" borderId="16" xfId="41" applyNumberFormat="1" applyFont="1" applyFill="1" applyBorder="1" applyAlignment="1">
      <alignment horizontal="right" vertical="center" indent="1" readingOrder="1"/>
    </xf>
    <xf numFmtId="3" fontId="20" fillId="2" borderId="29" xfId="41" applyNumberFormat="1" applyFont="1" applyFill="1" applyBorder="1" applyAlignment="1">
      <alignment horizontal="right" vertical="center" indent="1" readingOrder="1"/>
    </xf>
    <xf numFmtId="167" fontId="26" fillId="0" borderId="0" xfId="47" applyNumberFormat="1" applyFont="1" applyAlignment="1">
      <alignment vertical="center"/>
    </xf>
    <xf numFmtId="167" fontId="20" fillId="0" borderId="0" xfId="47" applyNumberFormat="1" applyFont="1" applyAlignment="1">
      <alignment vertical="center"/>
    </xf>
    <xf numFmtId="165" fontId="20" fillId="2" borderId="35" xfId="41" applyNumberFormat="1" applyFont="1" applyFill="1" applyBorder="1">
      <alignment horizontal="right" vertical="center" indent="1"/>
    </xf>
    <xf numFmtId="166" fontId="5" fillId="0" borderId="0" xfId="23" applyNumberFormat="1" applyAlignment="1">
      <alignment horizontal="center" vertical="center"/>
    </xf>
    <xf numFmtId="1" fontId="17" fillId="2" borderId="33" xfId="1" applyNumberFormat="1" applyFont="1" applyFill="1" applyBorder="1" applyAlignment="1">
      <alignment vertical="center"/>
    </xf>
    <xf numFmtId="1" fontId="17" fillId="2" borderId="0" xfId="22" applyNumberFormat="1" applyFont="1" applyFill="1" applyAlignment="1">
      <alignment vertical="center"/>
    </xf>
    <xf numFmtId="0" fontId="47" fillId="0" borderId="31" xfId="37" applyFont="1" applyFill="1" applyBorder="1" applyAlignment="1">
      <alignment horizontal="center" vertical="center" wrapText="1" readingOrder="1"/>
    </xf>
    <xf numFmtId="0" fontId="30" fillId="0" borderId="0" xfId="51" applyFont="1" applyAlignment="1">
      <alignment vertical="center" wrapText="1"/>
    </xf>
    <xf numFmtId="0" fontId="5" fillId="4" borderId="14" xfId="1" applyFill="1" applyBorder="1" applyAlignment="1">
      <alignment horizontal="right" vertical="center" indent="1" readingOrder="1"/>
    </xf>
    <xf numFmtId="0" fontId="5" fillId="0" borderId="14" xfId="1" applyBorder="1" applyAlignment="1">
      <alignment horizontal="right" vertical="center" indent="1" readingOrder="1"/>
    </xf>
    <xf numFmtId="0" fontId="5" fillId="4" borderId="16" xfId="1" applyFill="1" applyBorder="1" applyAlignment="1">
      <alignment horizontal="right" vertical="center" indent="1" readingOrder="1"/>
    </xf>
    <xf numFmtId="0" fontId="5" fillId="4" borderId="14" xfId="41" applyFont="1" applyFill="1" applyBorder="1" applyAlignment="1">
      <alignment horizontal="right" vertical="center" indent="1" readingOrder="1"/>
    </xf>
    <xf numFmtId="0" fontId="5" fillId="2" borderId="14" xfId="41" applyFont="1" applyFill="1" applyBorder="1" applyAlignment="1">
      <alignment horizontal="right" vertical="center" indent="1" readingOrder="1"/>
    </xf>
    <xf numFmtId="0" fontId="5" fillId="0" borderId="17" xfId="1" applyBorder="1" applyAlignment="1">
      <alignment horizontal="right" vertical="center" indent="1" readingOrder="1"/>
    </xf>
    <xf numFmtId="166" fontId="5" fillId="0" borderId="0" xfId="1" applyNumberFormat="1"/>
    <xf numFmtId="0" fontId="37" fillId="2" borderId="53" xfId="37" applyFont="1" applyFill="1" applyBorder="1">
      <alignment horizontal="right" vertical="center" wrapText="1" indent="1" readingOrder="2"/>
    </xf>
    <xf numFmtId="3" fontId="20" fillId="2" borderId="25" xfId="37" applyNumberFormat="1" applyFont="1" applyFill="1" applyBorder="1" applyAlignment="1">
      <alignment horizontal="left" vertical="center" wrapText="1" indent="1" readingOrder="1"/>
    </xf>
    <xf numFmtId="165" fontId="5" fillId="2" borderId="25" xfId="37" applyNumberFormat="1" applyFont="1" applyFill="1" applyBorder="1" applyAlignment="1">
      <alignment horizontal="left" vertical="center" wrapText="1" indent="1" readingOrder="1"/>
    </xf>
    <xf numFmtId="0" fontId="5" fillId="2" borderId="53" xfId="42" applyFont="1" applyFill="1" applyBorder="1">
      <alignment horizontal="left" vertical="center" wrapText="1" indent="1"/>
    </xf>
    <xf numFmtId="0" fontId="37" fillId="4" borderId="54" xfId="37" applyFont="1" applyFill="1" applyBorder="1">
      <alignment horizontal="right" vertical="center" wrapText="1" indent="1" readingOrder="2"/>
    </xf>
    <xf numFmtId="3" fontId="20" fillId="4" borderId="25" xfId="37" applyNumberFormat="1" applyFont="1" applyFill="1" applyBorder="1" applyAlignment="1">
      <alignment horizontal="left" vertical="center" wrapText="1" indent="1" readingOrder="1"/>
    </xf>
    <xf numFmtId="165" fontId="5" fillId="4" borderId="25" xfId="37" applyNumberFormat="1" applyFont="1" applyFill="1" applyBorder="1" applyAlignment="1">
      <alignment horizontal="left" vertical="center" wrapText="1" indent="1" readingOrder="1"/>
    </xf>
    <xf numFmtId="0" fontId="5" fillId="4" borderId="54" xfId="42" applyFont="1" applyFill="1" applyBorder="1">
      <alignment horizontal="left" vertical="center" wrapText="1" indent="1"/>
    </xf>
    <xf numFmtId="0" fontId="37" fillId="2" borderId="54" xfId="37" applyFont="1" applyFill="1" applyBorder="1">
      <alignment horizontal="right" vertical="center" wrapText="1" indent="1" readingOrder="2"/>
    </xf>
    <xf numFmtId="0" fontId="5" fillId="2" borderId="54" xfId="42" applyFont="1" applyFill="1" applyBorder="1">
      <alignment horizontal="left" vertical="center" wrapText="1" indent="1"/>
    </xf>
    <xf numFmtId="0" fontId="37" fillId="4" borderId="55" xfId="37" applyFont="1" applyFill="1" applyBorder="1">
      <alignment horizontal="right" vertical="center" wrapText="1" indent="1" readingOrder="2"/>
    </xf>
    <xf numFmtId="0" fontId="5" fillId="4" borderId="55" xfId="42" applyFont="1" applyFill="1" applyBorder="1">
      <alignment horizontal="left" vertical="center" wrapText="1" indent="1"/>
    </xf>
    <xf numFmtId="0" fontId="37" fillId="2" borderId="29" xfId="35" applyFont="1" applyFill="1" applyBorder="1" applyAlignment="1">
      <alignment horizontal="center" vertical="center" readingOrder="2"/>
    </xf>
    <xf numFmtId="3" fontId="20" fillId="2" borderId="29" xfId="37" applyNumberFormat="1" applyFont="1" applyFill="1" applyBorder="1" applyAlignment="1">
      <alignment horizontal="left" vertical="center" wrapText="1" indent="1" readingOrder="1"/>
    </xf>
    <xf numFmtId="0" fontId="20" fillId="2" borderId="29" xfId="35" applyFont="1" applyFill="1" applyBorder="1" applyAlignment="1">
      <alignment horizontal="center" vertical="center"/>
    </xf>
    <xf numFmtId="0" fontId="48" fillId="0" borderId="0" xfId="0" applyFont="1"/>
    <xf numFmtId="0" fontId="48" fillId="0" borderId="0" xfId="0" applyFont="1" applyAlignment="1">
      <alignment horizontal="right"/>
    </xf>
    <xf numFmtId="49" fontId="20" fillId="0" borderId="31" xfId="37" applyNumberFormat="1" applyFont="1" applyFill="1" applyBorder="1" applyAlignment="1">
      <alignment horizontal="center" vertical="center" wrapText="1" readingOrder="1"/>
    </xf>
    <xf numFmtId="49" fontId="20" fillId="4" borderId="32" xfId="37" applyNumberFormat="1" applyFont="1" applyFill="1" applyBorder="1" applyAlignment="1">
      <alignment horizontal="center" vertical="center" wrapText="1" readingOrder="1"/>
    </xf>
    <xf numFmtId="0" fontId="37" fillId="2" borderId="56" xfId="37" applyFont="1" applyFill="1" applyBorder="1">
      <alignment horizontal="right" vertical="center" wrapText="1" indent="1" readingOrder="2"/>
    </xf>
    <xf numFmtId="1" fontId="20" fillId="2" borderId="34" xfId="37" applyNumberFormat="1" applyFont="1" applyFill="1" applyBorder="1" applyAlignment="1">
      <alignment horizontal="left" vertical="center" wrapText="1" indent="1"/>
    </xf>
    <xf numFmtId="1" fontId="20" fillId="2" borderId="34" xfId="37" applyNumberFormat="1" applyFont="1" applyFill="1" applyBorder="1" applyAlignment="1">
      <alignment horizontal="left" vertical="center" wrapText="1" indent="1" readingOrder="1"/>
    </xf>
    <xf numFmtId="0" fontId="5" fillId="2" borderId="57" xfId="42" applyFont="1" applyFill="1" applyBorder="1">
      <alignment horizontal="left" vertical="center" wrapText="1" indent="1"/>
    </xf>
    <xf numFmtId="0" fontId="37" fillId="4" borderId="58" xfId="37" applyFont="1" applyFill="1" applyBorder="1">
      <alignment horizontal="right" vertical="center" wrapText="1" indent="1" readingOrder="2"/>
    </xf>
    <xf numFmtId="1" fontId="20" fillId="4" borderId="53" xfId="37" applyNumberFormat="1" applyFont="1" applyFill="1" applyBorder="1" applyAlignment="1">
      <alignment horizontal="left" vertical="center" wrapText="1" indent="1"/>
    </xf>
    <xf numFmtId="0" fontId="5" fillId="4" borderId="59" xfId="42" applyFont="1" applyFill="1" applyBorder="1">
      <alignment horizontal="left" vertical="center" wrapText="1" indent="1"/>
    </xf>
    <xf numFmtId="0" fontId="37" fillId="2" borderId="58" xfId="37" applyFont="1" applyFill="1" applyBorder="1">
      <alignment horizontal="right" vertical="center" wrapText="1" indent="1" readingOrder="2"/>
    </xf>
    <xf numFmtId="0" fontId="5" fillId="2" borderId="59" xfId="42" applyFont="1" applyFill="1" applyBorder="1">
      <alignment horizontal="left" vertical="center" wrapText="1" indent="1"/>
    </xf>
    <xf numFmtId="1" fontId="20" fillId="4" borderId="25" xfId="37" applyNumberFormat="1" applyFont="1" applyFill="1" applyBorder="1" applyAlignment="1">
      <alignment horizontal="left" vertical="center" wrapText="1" indent="1" readingOrder="1"/>
    </xf>
    <xf numFmtId="0" fontId="37" fillId="2" borderId="68" xfId="37" applyFont="1" applyFill="1" applyBorder="1">
      <alignment horizontal="right" vertical="center" wrapText="1" indent="1" readingOrder="2"/>
    </xf>
    <xf numFmtId="1" fontId="20" fillId="2" borderId="25" xfId="37" applyNumberFormat="1" applyFont="1" applyFill="1" applyBorder="1" applyAlignment="1">
      <alignment horizontal="right" vertical="center" indent="1" readingOrder="1"/>
    </xf>
    <xf numFmtId="0" fontId="5" fillId="2" borderId="69" xfId="42" applyFont="1" applyFill="1" applyBorder="1">
      <alignment horizontal="left" vertical="center" wrapText="1" indent="1"/>
    </xf>
    <xf numFmtId="0" fontId="37" fillId="4" borderId="70" xfId="37" applyFont="1" applyFill="1" applyBorder="1">
      <alignment horizontal="right" vertical="center" wrapText="1" indent="1" readingOrder="2"/>
    </xf>
    <xf numFmtId="1" fontId="20" fillId="4" borderId="25" xfId="37" applyNumberFormat="1" applyFont="1" applyFill="1" applyBorder="1" applyAlignment="1">
      <alignment horizontal="right" vertical="center" indent="1" readingOrder="1"/>
    </xf>
    <xf numFmtId="0" fontId="5" fillId="4" borderId="71" xfId="42" applyFont="1" applyFill="1" applyBorder="1">
      <alignment horizontal="left" vertical="center" wrapText="1" indent="1"/>
    </xf>
    <xf numFmtId="0" fontId="37" fillId="2" borderId="70" xfId="37" applyFont="1" applyFill="1" applyBorder="1">
      <alignment horizontal="right" vertical="center" wrapText="1" indent="1" readingOrder="2"/>
    </xf>
    <xf numFmtId="0" fontId="5" fillId="2" borderId="71" xfId="42" applyFont="1" applyFill="1" applyBorder="1">
      <alignment horizontal="left" vertical="center" wrapText="1" indent="1"/>
    </xf>
    <xf numFmtId="0" fontId="37" fillId="4" borderId="72" xfId="37" applyFont="1" applyFill="1" applyBorder="1">
      <alignment horizontal="right" vertical="center" wrapText="1" indent="1" readingOrder="2"/>
    </xf>
    <xf numFmtId="0" fontId="5" fillId="4" borderId="73" xfId="42" applyFont="1" applyFill="1" applyBorder="1">
      <alignment horizontal="left" vertical="center" wrapText="1" indent="1"/>
    </xf>
    <xf numFmtId="0" fontId="37" fillId="2" borderId="52" xfId="35" applyFont="1" applyFill="1" applyBorder="1" applyAlignment="1">
      <alignment horizontal="center" vertical="center" readingOrder="2"/>
    </xf>
    <xf numFmtId="0" fontId="20" fillId="2" borderId="51" xfId="35" applyFont="1" applyFill="1" applyBorder="1" applyAlignment="1">
      <alignment horizontal="center" vertical="center"/>
    </xf>
    <xf numFmtId="165" fontId="5" fillId="0" borderId="17" xfId="41" applyNumberFormat="1" applyFont="1" applyBorder="1">
      <alignment horizontal="right" vertical="center" indent="1"/>
    </xf>
    <xf numFmtId="165" fontId="20" fillId="0" borderId="17" xfId="41" applyNumberFormat="1" applyFont="1" applyBorder="1">
      <alignment horizontal="right" vertical="center" indent="1"/>
    </xf>
    <xf numFmtId="3" fontId="5" fillId="4" borderId="17" xfId="41" applyNumberFormat="1" applyFont="1" applyFill="1" applyBorder="1">
      <alignment horizontal="right" vertical="center" indent="1"/>
    </xf>
    <xf numFmtId="165" fontId="5" fillId="4" borderId="17" xfId="41" applyNumberFormat="1" applyFont="1" applyFill="1" applyBorder="1">
      <alignment horizontal="right" vertical="center" indent="1"/>
    </xf>
    <xf numFmtId="3" fontId="20" fillId="4" borderId="11" xfId="41" applyNumberFormat="1" applyFont="1" applyFill="1" applyBorder="1">
      <alignment horizontal="right" vertical="center" indent="1"/>
    </xf>
    <xf numFmtId="165" fontId="20" fillId="4" borderId="17" xfId="41" applyNumberFormat="1" applyFont="1" applyFill="1" applyBorder="1">
      <alignment horizontal="right" vertical="center" indent="1"/>
    </xf>
    <xf numFmtId="0" fontId="5" fillId="2" borderId="69" xfId="42" applyFont="1" applyFill="1" applyBorder="1" applyAlignment="1">
      <alignment horizontal="center" vertical="center" wrapText="1"/>
    </xf>
    <xf numFmtId="0" fontId="5" fillId="4" borderId="71" xfId="42" applyFont="1" applyFill="1" applyBorder="1" applyAlignment="1">
      <alignment horizontal="center" vertical="center" wrapText="1"/>
    </xf>
    <xf numFmtId="0" fontId="5" fillId="2" borderId="71" xfId="42" applyFont="1" applyFill="1" applyBorder="1" applyAlignment="1">
      <alignment horizontal="center" vertical="center" wrapText="1"/>
    </xf>
    <xf numFmtId="0" fontId="5" fillId="4" borderId="73" xfId="42" applyFont="1" applyFill="1" applyBorder="1" applyAlignment="1">
      <alignment horizontal="center" vertical="center" wrapText="1"/>
    </xf>
    <xf numFmtId="3" fontId="20" fillId="2" borderId="29" xfId="35" applyNumberFormat="1" applyFont="1" applyFill="1" applyBorder="1" applyAlignment="1">
      <alignment horizontal="right" vertical="center" indent="1"/>
    </xf>
    <xf numFmtId="0" fontId="20" fillId="2" borderId="26" xfId="35" applyFont="1" applyFill="1" applyBorder="1" applyAlignment="1">
      <alignment horizontal="center" vertical="center"/>
    </xf>
    <xf numFmtId="1" fontId="5" fillId="2" borderId="34" xfId="37" applyNumberFormat="1" applyFont="1" applyFill="1" applyBorder="1" applyAlignment="1">
      <alignment horizontal="left" vertical="center" wrapText="1" indent="1" readingOrder="1"/>
    </xf>
    <xf numFmtId="1" fontId="5" fillId="4" borderId="25" xfId="37" applyNumberFormat="1" applyFont="1" applyFill="1" applyBorder="1" applyAlignment="1">
      <alignment horizontal="left" vertical="center" wrapText="1" indent="1" readingOrder="1"/>
    </xf>
    <xf numFmtId="1" fontId="5" fillId="2" borderId="25" xfId="37" applyNumberFormat="1" applyFont="1" applyFill="1" applyBorder="1" applyAlignment="1">
      <alignment horizontal="left" vertical="center" wrapText="1" indent="1" readingOrder="1"/>
    </xf>
    <xf numFmtId="1" fontId="20" fillId="2" borderId="25" xfId="37" applyNumberFormat="1" applyFont="1" applyFill="1" applyBorder="1" applyAlignment="1">
      <alignment horizontal="left" vertical="center" wrapText="1" indent="1" readingOrder="1"/>
    </xf>
    <xf numFmtId="0" fontId="37" fillId="2" borderId="21" xfId="37" applyFont="1" applyFill="1" applyBorder="1">
      <alignment horizontal="right" vertical="center" wrapText="1" indent="1" readingOrder="2"/>
    </xf>
    <xf numFmtId="0" fontId="5" fillId="2" borderId="20" xfId="42" applyFont="1" applyFill="1" applyBorder="1">
      <alignment horizontal="left" vertical="center" wrapText="1" indent="1"/>
    </xf>
    <xf numFmtId="0" fontId="37" fillId="4" borderId="28" xfId="37" applyFont="1" applyFill="1" applyBorder="1">
      <alignment horizontal="right" vertical="center" wrapText="1" indent="1" readingOrder="2"/>
    </xf>
    <xf numFmtId="1" fontId="20" fillId="4" borderId="29" xfId="37" applyNumberFormat="1" applyFont="1" applyFill="1" applyBorder="1" applyAlignment="1">
      <alignment horizontal="left" vertical="center" wrapText="1" indent="1" readingOrder="1"/>
    </xf>
    <xf numFmtId="0" fontId="20" fillId="4" borderId="26" xfId="42" applyFont="1" applyFill="1" applyBorder="1">
      <alignment horizontal="left" vertical="center" wrapText="1" indent="1"/>
    </xf>
    <xf numFmtId="0" fontId="12" fillId="4" borderId="35" xfId="42" applyFont="1" applyFill="1" applyBorder="1" applyAlignment="1">
      <alignment horizontal="center" vertical="top" wrapText="1"/>
    </xf>
    <xf numFmtId="0" fontId="43" fillId="0" borderId="11" xfId="0" applyFont="1" applyBorder="1" applyAlignment="1">
      <alignment horizontal="right" vertical="center" indent="1"/>
    </xf>
    <xf numFmtId="0" fontId="5" fillId="2" borderId="11" xfId="42" applyFont="1" applyFill="1" applyBorder="1">
      <alignment horizontal="left" vertical="center" wrapText="1" indent="1"/>
    </xf>
    <xf numFmtId="0" fontId="43" fillId="4" borderId="14" xfId="0" applyFont="1" applyFill="1" applyBorder="1" applyAlignment="1">
      <alignment horizontal="right" vertical="center" indent="1"/>
    </xf>
    <xf numFmtId="0" fontId="5" fillId="4" borderId="14" xfId="42" applyFont="1" applyFill="1" applyBorder="1">
      <alignment horizontal="left" vertical="center" wrapText="1" indent="1"/>
    </xf>
    <xf numFmtId="0" fontId="43" fillId="0" borderId="25" xfId="0" applyFont="1" applyBorder="1" applyAlignment="1">
      <alignment horizontal="right" vertical="center" indent="1"/>
    </xf>
    <xf numFmtId="0" fontId="5" fillId="2" borderId="25" xfId="42" applyFont="1" applyFill="1" applyBorder="1">
      <alignment horizontal="left" vertical="center" wrapText="1" indent="1"/>
    </xf>
    <xf numFmtId="0" fontId="43" fillId="4" borderId="29" xfId="0" applyFont="1" applyFill="1" applyBorder="1" applyAlignment="1">
      <alignment horizontal="right" vertical="center" indent="1"/>
    </xf>
    <xf numFmtId="0" fontId="20" fillId="4" borderId="29" xfId="42" applyFont="1" applyFill="1" applyBorder="1">
      <alignment horizontal="left" vertical="center" wrapText="1" indent="1"/>
    </xf>
    <xf numFmtId="166" fontId="5" fillId="2" borderId="34" xfId="37" applyNumberFormat="1" applyFont="1" applyFill="1" applyBorder="1" applyAlignment="1">
      <alignment horizontal="left" vertical="center" wrapText="1" indent="1" readingOrder="1"/>
    </xf>
    <xf numFmtId="166" fontId="5" fillId="4" borderId="25" xfId="37" applyNumberFormat="1" applyFont="1" applyFill="1" applyBorder="1" applyAlignment="1">
      <alignment horizontal="left" vertical="center" wrapText="1" indent="1" readingOrder="1"/>
    </xf>
    <xf numFmtId="166" fontId="5" fillId="2" borderId="25" xfId="37" applyNumberFormat="1" applyFont="1" applyFill="1" applyBorder="1" applyAlignment="1">
      <alignment horizontal="left" vertical="center" wrapText="1" indent="1" readingOrder="1"/>
    </xf>
    <xf numFmtId="0" fontId="5" fillId="4" borderId="35" xfId="14" applyFont="1" applyFill="1" applyBorder="1" applyAlignment="1">
      <alignment horizontal="center" vertical="top" wrapText="1"/>
    </xf>
    <xf numFmtId="0" fontId="5" fillId="4" borderId="35" xfId="35" applyFont="1" applyFill="1" applyBorder="1" applyAlignment="1">
      <alignment horizontal="center" vertical="top" wrapText="1"/>
    </xf>
    <xf numFmtId="0" fontId="26" fillId="2" borderId="69" xfId="42" applyFont="1" applyFill="1" applyBorder="1">
      <alignment horizontal="left" vertical="center" wrapText="1" indent="1"/>
    </xf>
    <xf numFmtId="0" fontId="26" fillId="4" borderId="71" xfId="42" applyFont="1" applyFill="1" applyBorder="1">
      <alignment horizontal="left" vertical="center" wrapText="1" indent="1"/>
    </xf>
    <xf numFmtId="0" fontId="26" fillId="2" borderId="71" xfId="42" applyFont="1" applyFill="1" applyBorder="1">
      <alignment horizontal="left" vertical="center" wrapText="1" indent="1"/>
    </xf>
    <xf numFmtId="0" fontId="26" fillId="4" borderId="73" xfId="42" applyFont="1" applyFill="1" applyBorder="1">
      <alignment horizontal="left" vertical="center" wrapText="1" indent="1"/>
    </xf>
    <xf numFmtId="0" fontId="9" fillId="2" borderId="51" xfId="35" applyFont="1" applyFill="1" applyBorder="1" applyAlignment="1">
      <alignment horizontal="center" vertical="center"/>
    </xf>
    <xf numFmtId="1" fontId="20" fillId="2" borderId="29" xfId="35" applyNumberFormat="1" applyFont="1" applyFill="1" applyBorder="1" applyAlignment="1">
      <alignment horizontal="right" vertical="center" indent="1" readingOrder="1"/>
    </xf>
    <xf numFmtId="166" fontId="20" fillId="2" borderId="29" xfId="35" applyNumberFormat="1" applyFont="1" applyFill="1" applyBorder="1" applyAlignment="1">
      <alignment horizontal="right" vertical="center" indent="1" readingOrder="1"/>
    </xf>
    <xf numFmtId="0" fontId="5" fillId="2" borderId="14" xfId="42" applyFont="1" applyFill="1" applyBorder="1">
      <alignment horizontal="left" vertical="center" wrapText="1" indent="1"/>
    </xf>
    <xf numFmtId="0" fontId="5" fillId="2" borderId="16" xfId="42" applyFont="1" applyFill="1" applyBorder="1">
      <alignment horizontal="left" vertical="center" wrapText="1" indent="1"/>
    </xf>
    <xf numFmtId="0" fontId="5" fillId="2" borderId="82" xfId="42" applyFont="1" applyFill="1" applyBorder="1" applyAlignment="1">
      <alignment horizontal="center" vertical="center" wrapText="1"/>
    </xf>
    <xf numFmtId="3" fontId="5" fillId="4" borderId="11" xfId="41" applyNumberFormat="1" applyFont="1" applyFill="1" applyBorder="1">
      <alignment horizontal="right" vertical="center" indent="1"/>
    </xf>
    <xf numFmtId="0" fontId="5" fillId="0" borderId="71" xfId="42" applyFont="1" applyFill="1" applyBorder="1" applyAlignment="1">
      <alignment horizontal="center" vertical="center" wrapText="1"/>
    </xf>
    <xf numFmtId="3" fontId="5" fillId="0" borderId="84" xfId="41" applyNumberFormat="1" applyFont="1" applyBorder="1">
      <alignment horizontal="right" vertical="center" indent="1"/>
    </xf>
    <xf numFmtId="0" fontId="5" fillId="2" borderId="85" xfId="42" applyFont="1" applyFill="1" applyBorder="1" applyAlignment="1">
      <alignment horizontal="center" vertical="center" wrapText="1"/>
    </xf>
    <xf numFmtId="0" fontId="5" fillId="4" borderId="59" xfId="42" applyFont="1" applyFill="1" applyBorder="1" applyAlignment="1">
      <alignment horizontal="center" vertical="center" wrapText="1"/>
    </xf>
    <xf numFmtId="0" fontId="5" fillId="0" borderId="59" xfId="42" applyFont="1" applyFill="1" applyBorder="1" applyAlignment="1">
      <alignment horizontal="center" vertical="center" wrapText="1"/>
    </xf>
    <xf numFmtId="165" fontId="5" fillId="0" borderId="11" xfId="41" applyNumberFormat="1" applyFont="1" applyBorder="1">
      <alignment horizontal="right" vertical="center" indent="1"/>
    </xf>
    <xf numFmtId="165" fontId="5" fillId="4" borderId="11" xfId="41" applyNumberFormat="1" applyFont="1" applyFill="1" applyBorder="1">
      <alignment horizontal="right" vertical="center" indent="1"/>
    </xf>
    <xf numFmtId="3" fontId="5" fillId="0" borderId="25" xfId="41" applyNumberFormat="1" applyFont="1" applyBorder="1">
      <alignment horizontal="right" vertical="center" indent="1"/>
    </xf>
    <xf numFmtId="165" fontId="5" fillId="0" borderId="25" xfId="41" applyNumberFormat="1" applyFont="1" applyBorder="1">
      <alignment horizontal="right" vertical="center" indent="1"/>
    </xf>
    <xf numFmtId="0" fontId="37" fillId="2" borderId="68" xfId="38" applyFont="1" applyFill="1" applyBorder="1" applyAlignment="1">
      <alignment horizontal="center" vertical="center" wrapText="1" readingOrder="2"/>
    </xf>
    <xf numFmtId="0" fontId="37" fillId="4" borderId="70" xfId="38" applyFont="1" applyFill="1" applyBorder="1" applyAlignment="1">
      <alignment horizontal="center" vertical="center" wrapText="1" readingOrder="2"/>
    </xf>
    <xf numFmtId="0" fontId="37" fillId="2" borderId="70" xfId="38" applyFont="1" applyFill="1" applyBorder="1" applyAlignment="1">
      <alignment horizontal="center" vertical="center" wrapText="1" readingOrder="2"/>
    </xf>
    <xf numFmtId="0" fontId="37" fillId="4" borderId="72" xfId="38" applyFont="1" applyFill="1" applyBorder="1" applyAlignment="1">
      <alignment horizontal="center" vertical="center" wrapText="1" readingOrder="2"/>
    </xf>
    <xf numFmtId="3" fontId="20" fillId="2" borderId="53" xfId="41" applyNumberFormat="1" applyFont="1" applyFill="1" applyBorder="1">
      <alignment horizontal="right" vertical="center" indent="1"/>
    </xf>
    <xf numFmtId="0" fontId="20" fillId="2" borderId="69" xfId="42" applyFont="1" applyFill="1" applyBorder="1" applyAlignment="1">
      <alignment horizontal="center" vertical="center" wrapText="1"/>
    </xf>
    <xf numFmtId="3" fontId="20" fillId="4" borderId="54" xfId="41" applyNumberFormat="1" applyFont="1" applyFill="1" applyBorder="1">
      <alignment horizontal="right" vertical="center" indent="1"/>
    </xf>
    <xf numFmtId="0" fontId="20" fillId="4" borderId="71" xfId="42" applyFont="1" applyFill="1" applyBorder="1" applyAlignment="1">
      <alignment horizontal="center" vertical="center" wrapText="1"/>
    </xf>
    <xf numFmtId="3" fontId="20" fillId="2" borderId="54" xfId="41" applyNumberFormat="1" applyFont="1" applyFill="1" applyBorder="1">
      <alignment horizontal="right" vertical="center" indent="1"/>
    </xf>
    <xf numFmtId="0" fontId="20" fillId="2" borderId="71" xfId="42" applyFont="1" applyFill="1" applyBorder="1" applyAlignment="1">
      <alignment horizontal="center" vertical="center" wrapText="1"/>
    </xf>
    <xf numFmtId="3" fontId="20" fillId="4" borderId="55" xfId="41" applyNumberFormat="1" applyFont="1" applyFill="1" applyBorder="1">
      <alignment horizontal="right" vertical="center" indent="1"/>
    </xf>
    <xf numFmtId="0" fontId="20" fillId="4" borderId="73" xfId="42" applyFont="1" applyFill="1" applyBorder="1" applyAlignment="1">
      <alignment horizontal="center" vertical="center" wrapText="1"/>
    </xf>
    <xf numFmtId="0" fontId="9" fillId="4" borderId="0" xfId="37" applyFont="1" applyFill="1" applyBorder="1" applyAlignment="1">
      <alignment horizontal="center" vertical="center" wrapText="1" readingOrder="1"/>
    </xf>
    <xf numFmtId="166" fontId="17" fillId="0" borderId="25" xfId="41" applyNumberFormat="1" applyBorder="1">
      <alignment horizontal="right" vertical="center" indent="1"/>
    </xf>
    <xf numFmtId="166" fontId="17" fillId="0" borderId="20" xfId="41" applyNumberFormat="1" applyBorder="1">
      <alignment horizontal="right" vertical="center" indent="1"/>
    </xf>
    <xf numFmtId="49" fontId="9" fillId="0" borderId="32" xfId="37" applyNumberFormat="1" applyFont="1" applyFill="1" applyBorder="1" applyAlignment="1">
      <alignment horizontal="center" vertical="center" wrapText="1" readingOrder="1"/>
    </xf>
    <xf numFmtId="49" fontId="9" fillId="4" borderId="39" xfId="37" applyNumberFormat="1" applyFont="1" applyFill="1" applyBorder="1" applyAlignment="1">
      <alignment horizontal="center" vertical="center" wrapText="1" readingOrder="1"/>
    </xf>
    <xf numFmtId="49" fontId="9" fillId="4" borderId="20" xfId="37" applyNumberFormat="1" applyFont="1" applyFill="1" applyBorder="1" applyAlignment="1">
      <alignment horizontal="center" vertical="center" wrapText="1" readingOrder="1"/>
    </xf>
    <xf numFmtId="49" fontId="9" fillId="2" borderId="20" xfId="37" applyNumberFormat="1" applyFont="1" applyFill="1" applyBorder="1" applyAlignment="1">
      <alignment horizontal="center" vertical="center" wrapText="1" readingOrder="1"/>
    </xf>
    <xf numFmtId="49" fontId="9" fillId="4" borderId="32" xfId="37" applyNumberFormat="1" applyFont="1" applyFill="1" applyBorder="1" applyAlignment="1">
      <alignment horizontal="center" vertical="center" wrapText="1" readingOrder="1"/>
    </xf>
    <xf numFmtId="165" fontId="5" fillId="0" borderId="0" xfId="1" applyNumberFormat="1"/>
    <xf numFmtId="49" fontId="9" fillId="0" borderId="39" xfId="37" applyNumberFormat="1" applyFont="1" applyFill="1" applyBorder="1" applyAlignment="1">
      <alignment horizontal="center" vertical="center" wrapText="1" readingOrder="1"/>
    </xf>
    <xf numFmtId="1" fontId="50" fillId="0" borderId="0" xfId="23" applyNumberFormat="1" applyFont="1" applyAlignment="1">
      <alignment vertical="center"/>
    </xf>
    <xf numFmtId="1" fontId="50" fillId="2" borderId="0" xfId="23" applyNumberFormat="1" applyFont="1" applyFill="1" applyAlignment="1">
      <alignment horizontal="left" vertical="center"/>
    </xf>
    <xf numFmtId="1" fontId="50" fillId="2" borderId="0" xfId="23" applyNumberFormat="1" applyFont="1" applyFill="1" applyAlignment="1">
      <alignment vertical="center"/>
    </xf>
    <xf numFmtId="1" fontId="43" fillId="4" borderId="29" xfId="0" applyNumberFormat="1" applyFont="1" applyFill="1" applyBorder="1" applyAlignment="1">
      <alignment horizontal="right" vertical="center" indent="1"/>
    </xf>
    <xf numFmtId="0" fontId="37" fillId="2" borderId="0" xfId="1" applyFont="1" applyFill="1" applyAlignment="1">
      <alignment horizontal="right" vertical="center" wrapText="1" indent="1"/>
    </xf>
    <xf numFmtId="0" fontId="20" fillId="2" borderId="0" xfId="1" applyFont="1" applyFill="1"/>
    <xf numFmtId="0" fontId="5" fillId="2" borderId="0" xfId="1" applyFill="1" applyAlignment="1">
      <alignment horizontal="left" indent="1"/>
    </xf>
    <xf numFmtId="0" fontId="20" fillId="2" borderId="0" xfId="1" applyFont="1" applyFill="1" applyAlignment="1">
      <alignment horizontal="left" indent="1"/>
    </xf>
    <xf numFmtId="0" fontId="39" fillId="2" borderId="0" xfId="1" applyFont="1" applyFill="1" applyAlignment="1">
      <alignment horizontal="center" vertical="top" wrapText="1" readingOrder="2"/>
    </xf>
    <xf numFmtId="0" fontId="8" fillId="2" borderId="0" xfId="1" applyFont="1" applyFill="1" applyAlignment="1">
      <alignment horizontal="center" vertical="top" wrapText="1" readingOrder="1"/>
    </xf>
    <xf numFmtId="0" fontId="40" fillId="2" borderId="0" xfId="1" applyFont="1" applyFill="1" applyAlignment="1">
      <alignment horizontal="center" vertical="top" wrapText="1" readingOrder="2"/>
    </xf>
    <xf numFmtId="0" fontId="29" fillId="2" borderId="0" xfId="1" applyFont="1" applyFill="1" applyAlignment="1">
      <alignment horizontal="center" vertical="top" wrapText="1" readingOrder="1"/>
    </xf>
    <xf numFmtId="167" fontId="53" fillId="0" borderId="0" xfId="47" applyNumberFormat="1" applyFont="1" applyAlignment="1">
      <alignment vertical="center"/>
    </xf>
    <xf numFmtId="0" fontId="37" fillId="4" borderId="47" xfId="1" applyFont="1" applyFill="1" applyBorder="1" applyAlignment="1">
      <alignment horizontal="center" vertical="center" wrapText="1"/>
    </xf>
    <xf numFmtId="0" fontId="9" fillId="4" borderId="48" xfId="1" applyFont="1" applyFill="1" applyBorder="1" applyAlignment="1">
      <alignment horizontal="center" vertical="center" wrapText="1"/>
    </xf>
    <xf numFmtId="49" fontId="8" fillId="2" borderId="40" xfId="1" applyNumberFormat="1" applyFont="1" applyFill="1" applyBorder="1" applyAlignment="1">
      <alignment horizontal="center" vertical="center" wrapText="1" readingOrder="2"/>
    </xf>
    <xf numFmtId="49" fontId="5" fillId="2" borderId="39" xfId="1" applyNumberFormat="1" applyFill="1" applyBorder="1" applyAlignment="1">
      <alignment horizontal="center" vertical="center" wrapText="1"/>
    </xf>
    <xf numFmtId="3" fontId="5" fillId="2" borderId="25" xfId="41" applyNumberFormat="1" applyFont="1" applyFill="1" applyBorder="1">
      <alignment horizontal="right" vertical="center" indent="1"/>
    </xf>
    <xf numFmtId="0" fontId="5" fillId="2" borderId="90" xfId="42" applyFont="1" applyFill="1" applyBorder="1" applyAlignment="1">
      <alignment horizontal="center" vertical="center" wrapText="1"/>
    </xf>
    <xf numFmtId="3" fontId="20" fillId="2" borderId="25" xfId="41" applyNumberFormat="1" applyFont="1" applyFill="1" applyBorder="1">
      <alignment horizontal="right" vertical="center" indent="1"/>
    </xf>
    <xf numFmtId="165" fontId="5" fillId="2" borderId="25" xfId="41" applyNumberFormat="1" applyFont="1" applyFill="1" applyBorder="1">
      <alignment horizontal="right" vertical="center" indent="1"/>
    </xf>
    <xf numFmtId="165" fontId="20" fillId="2" borderId="25" xfId="41" applyNumberFormat="1" applyFont="1" applyFill="1" applyBorder="1">
      <alignment horizontal="right" vertical="center" indent="1"/>
    </xf>
    <xf numFmtId="3" fontId="5" fillId="4" borderId="53" xfId="41" applyNumberFormat="1" applyFont="1" applyFill="1" applyBorder="1">
      <alignment horizontal="right" vertical="center" indent="1"/>
    </xf>
    <xf numFmtId="165" fontId="5" fillId="4" borderId="74" xfId="41" applyNumberFormat="1" applyFont="1" applyFill="1" applyBorder="1">
      <alignment horizontal="right" vertical="center" indent="1"/>
    </xf>
    <xf numFmtId="165" fontId="20" fillId="4" borderId="74" xfId="41" applyNumberFormat="1" applyFont="1" applyFill="1" applyBorder="1">
      <alignment horizontal="right" vertical="center" indent="1"/>
    </xf>
    <xf numFmtId="3" fontId="20" fillId="4" borderId="53" xfId="41" applyNumberFormat="1" applyFont="1" applyFill="1" applyBorder="1">
      <alignment horizontal="right" vertical="center" indent="1"/>
    </xf>
    <xf numFmtId="167" fontId="5" fillId="0" borderId="0" xfId="23" applyNumberFormat="1" applyAlignment="1">
      <alignment vertical="center"/>
    </xf>
    <xf numFmtId="0" fontId="20" fillId="2" borderId="54" xfId="37" applyFont="1" applyFill="1" applyBorder="1" applyAlignment="1">
      <alignment horizontal="left" vertical="center" wrapText="1" indent="1"/>
    </xf>
    <xf numFmtId="167" fontId="5" fillId="0" borderId="0" xfId="1" applyNumberFormat="1" applyAlignment="1">
      <alignment vertical="center"/>
    </xf>
    <xf numFmtId="166" fontId="20" fillId="4" borderId="29" xfId="37" applyNumberFormat="1" applyFont="1" applyFill="1" applyBorder="1" applyAlignment="1">
      <alignment horizontal="left" vertical="center" wrapText="1" indent="1"/>
    </xf>
    <xf numFmtId="3" fontId="20" fillId="4" borderId="29" xfId="35" applyNumberFormat="1" applyFont="1" applyFill="1" applyBorder="1" applyAlignment="1">
      <alignment horizontal="right" vertical="center" indent="1" readingOrder="1"/>
    </xf>
    <xf numFmtId="0" fontId="9" fillId="4" borderId="51" xfId="35" applyFont="1" applyFill="1" applyBorder="1" applyAlignment="1">
      <alignment horizontal="center" vertical="center"/>
    </xf>
    <xf numFmtId="3" fontId="5" fillId="0" borderId="16" xfId="41" applyNumberFormat="1" applyFont="1" applyBorder="1">
      <alignment horizontal="right" vertical="center" indent="1"/>
    </xf>
    <xf numFmtId="165" fontId="5" fillId="0" borderId="16" xfId="41" applyNumberFormat="1" applyFont="1" applyBorder="1">
      <alignment horizontal="right" vertical="center" indent="1"/>
    </xf>
    <xf numFmtId="3" fontId="20" fillId="0" borderId="16" xfId="41" applyNumberFormat="1" applyFont="1" applyBorder="1">
      <alignment horizontal="right" vertical="center" indent="1"/>
    </xf>
    <xf numFmtId="165" fontId="20" fillId="0" borderId="16" xfId="41" applyNumberFormat="1" applyFont="1" applyBorder="1">
      <alignment horizontal="right" vertical="center" indent="1"/>
    </xf>
    <xf numFmtId="0" fontId="20" fillId="0" borderId="39" xfId="37" applyFont="1" applyFill="1" applyBorder="1" applyAlignment="1">
      <alignment horizontal="center" vertical="center" wrapText="1" readingOrder="1"/>
    </xf>
    <xf numFmtId="3" fontId="20" fillId="4" borderId="29" xfId="41" applyNumberFormat="1" applyFont="1" applyFill="1" applyBorder="1">
      <alignment horizontal="right" vertical="center" indent="1"/>
    </xf>
    <xf numFmtId="165" fontId="20" fillId="4" borderId="29" xfId="41" applyNumberFormat="1" applyFont="1" applyFill="1" applyBorder="1">
      <alignment horizontal="right" vertical="center" indent="1"/>
    </xf>
    <xf numFmtId="0" fontId="20" fillId="4" borderId="26" xfId="37" applyFont="1" applyFill="1" applyBorder="1" applyAlignment="1">
      <alignment horizontal="center" vertical="center" wrapText="1" readingOrder="1"/>
    </xf>
    <xf numFmtId="3" fontId="20" fillId="0" borderId="25" xfId="41" applyNumberFormat="1" applyFont="1" applyBorder="1">
      <alignment horizontal="right" vertical="center" indent="1"/>
    </xf>
    <xf numFmtId="0" fontId="5" fillId="0" borderId="90" xfId="42" applyFont="1" applyFill="1" applyBorder="1" applyAlignment="1">
      <alignment horizontal="center" vertical="center" wrapText="1"/>
    </xf>
    <xf numFmtId="3" fontId="20" fillId="4" borderId="74" xfId="35" applyNumberFormat="1" applyFont="1" applyFill="1" applyBorder="1" applyAlignment="1">
      <alignment horizontal="right" vertical="center" indent="1"/>
    </xf>
    <xf numFmtId="0" fontId="20" fillId="4" borderId="82" xfId="35" applyFont="1" applyFill="1" applyBorder="1" applyAlignment="1">
      <alignment horizontal="center" vertical="center"/>
    </xf>
    <xf numFmtId="165" fontId="20" fillId="4" borderId="75" xfId="35" applyNumberFormat="1" applyFont="1" applyFill="1" applyBorder="1" applyAlignment="1">
      <alignment horizontal="right" vertical="center" indent="1"/>
    </xf>
    <xf numFmtId="3" fontId="20" fillId="4" borderId="75" xfId="35" applyNumberFormat="1" applyFont="1" applyFill="1" applyBorder="1" applyAlignment="1">
      <alignment horizontal="right" vertical="center" indent="1"/>
    </xf>
    <xf numFmtId="0" fontId="20" fillId="4" borderId="87" xfId="35" applyFont="1" applyFill="1" applyBorder="1" applyAlignment="1">
      <alignment horizontal="center" vertical="center"/>
    </xf>
    <xf numFmtId="0" fontId="5" fillId="2" borderId="25" xfId="1" applyFill="1" applyBorder="1" applyAlignment="1">
      <alignment horizontal="right" vertical="center" indent="1" readingOrder="1"/>
    </xf>
    <xf numFmtId="0" fontId="20" fillId="2" borderId="25" xfId="1" applyFont="1" applyFill="1" applyBorder="1" applyAlignment="1">
      <alignment horizontal="right" vertical="center" indent="1" readingOrder="1"/>
    </xf>
    <xf numFmtId="0" fontId="5" fillId="2" borderId="20" xfId="42" applyFont="1" applyFill="1" applyBorder="1" applyAlignment="1">
      <alignment horizontal="center" vertical="center" wrapText="1"/>
    </xf>
    <xf numFmtId="3" fontId="20" fillId="4" borderId="29" xfId="35" applyNumberFormat="1" applyFont="1" applyFill="1" applyBorder="1" applyAlignment="1">
      <alignment horizontal="right" vertical="center" indent="1"/>
    </xf>
    <xf numFmtId="0" fontId="20" fillId="4" borderId="26" xfId="35" applyFont="1" applyFill="1" applyBorder="1" applyAlignment="1">
      <alignment horizontal="center" vertical="center"/>
    </xf>
    <xf numFmtId="0" fontId="9" fillId="4" borderId="35" xfId="14" applyFont="1" applyFill="1" applyBorder="1" applyAlignment="1">
      <alignment horizontal="center" vertical="top" wrapText="1"/>
    </xf>
    <xf numFmtId="1" fontId="5" fillId="2" borderId="57" xfId="42" applyNumberFormat="1" applyFont="1" applyFill="1" applyBorder="1">
      <alignment horizontal="left" vertical="center" wrapText="1" indent="1"/>
    </xf>
    <xf numFmtId="0" fontId="5" fillId="4" borderId="0" xfId="42" applyFont="1" applyFill="1" applyBorder="1" applyAlignment="1">
      <alignment horizontal="center" vertical="center" wrapText="1"/>
    </xf>
    <xf numFmtId="0" fontId="37" fillId="2" borderId="89" xfId="38" applyFont="1" applyFill="1" applyBorder="1" applyAlignment="1">
      <alignment horizontal="center" vertical="center" wrapText="1" readingOrder="2"/>
    </xf>
    <xf numFmtId="3" fontId="20" fillId="2" borderId="25" xfId="14" applyNumberFormat="1" applyFont="1" applyFill="1" applyBorder="1" applyAlignment="1">
      <alignment horizontal="left" vertical="center" wrapText="1" indent="1" readingOrder="1"/>
    </xf>
    <xf numFmtId="0" fontId="5" fillId="2" borderId="22" xfId="42" applyFont="1" applyFill="1" applyBorder="1" applyAlignment="1">
      <alignment horizontal="center" vertical="center" wrapText="1"/>
    </xf>
    <xf numFmtId="3" fontId="20" fillId="5" borderId="14" xfId="14" applyNumberFormat="1" applyFont="1" applyFill="1" applyBorder="1" applyAlignment="1">
      <alignment horizontal="left" vertical="center" wrapText="1" indent="1" readingOrder="1"/>
    </xf>
    <xf numFmtId="0" fontId="37" fillId="5" borderId="52" xfId="38" applyFont="1" applyFill="1" applyBorder="1" applyAlignment="1">
      <alignment horizontal="center" vertical="center" wrapText="1" readingOrder="2"/>
    </xf>
    <xf numFmtId="3" fontId="20" fillId="5" borderId="29" xfId="41" applyNumberFormat="1" applyFont="1" applyFill="1" applyBorder="1">
      <alignment horizontal="right" vertical="center" indent="1"/>
    </xf>
    <xf numFmtId="0" fontId="12" fillId="5" borderId="22" xfId="51" applyFont="1" applyFill="1" applyBorder="1" applyAlignment="1">
      <alignment horizontal="center" vertical="center"/>
    </xf>
    <xf numFmtId="0" fontId="37" fillId="4" borderId="0" xfId="38" applyFont="1" applyFill="1" applyBorder="1" applyAlignment="1">
      <alignment horizontal="center" vertical="center" wrapText="1" readingOrder="2"/>
    </xf>
    <xf numFmtId="0" fontId="21" fillId="5" borderId="28" xfId="35" applyFont="1" applyFill="1" applyBorder="1" applyAlignment="1">
      <alignment horizontal="center" vertical="center"/>
    </xf>
    <xf numFmtId="0" fontId="9" fillId="5" borderId="26" xfId="35" applyFont="1" applyFill="1" applyBorder="1" applyAlignment="1">
      <alignment horizontal="center" vertical="center"/>
    </xf>
    <xf numFmtId="0" fontId="37" fillId="2" borderId="21" xfId="38" applyFont="1" applyFill="1" applyBorder="1" applyAlignment="1">
      <alignment horizontal="center" vertical="center" wrapText="1" readingOrder="2"/>
    </xf>
    <xf numFmtId="0" fontId="20" fillId="2" borderId="20" xfId="42" applyFont="1" applyFill="1" applyBorder="1" applyAlignment="1">
      <alignment horizontal="center" vertical="center" wrapText="1"/>
    </xf>
    <xf numFmtId="3" fontId="5" fillId="2" borderId="75" xfId="41" applyNumberFormat="1" applyFont="1" applyFill="1" applyBorder="1">
      <alignment horizontal="right" vertical="center" indent="1"/>
    </xf>
    <xf numFmtId="165" fontId="5" fillId="2" borderId="75" xfId="41" applyNumberFormat="1" applyFont="1" applyFill="1" applyBorder="1">
      <alignment horizontal="right" vertical="center" indent="1"/>
    </xf>
    <xf numFmtId="3" fontId="20" fillId="2" borderId="75" xfId="41" applyNumberFormat="1" applyFont="1" applyFill="1" applyBorder="1">
      <alignment horizontal="right" vertical="center" indent="1"/>
    </xf>
    <xf numFmtId="165" fontId="20" fillId="2" borderId="75" xfId="41" applyNumberFormat="1" applyFont="1" applyFill="1" applyBorder="1">
      <alignment horizontal="right" vertical="center" indent="1"/>
    </xf>
    <xf numFmtId="0" fontId="5" fillId="2" borderId="87" xfId="42" applyFont="1" applyFill="1" applyBorder="1" applyAlignment="1">
      <alignment horizontal="center" vertical="center" wrapText="1"/>
    </xf>
    <xf numFmtId="3" fontId="20" fillId="4" borderId="92" xfId="41" applyNumberFormat="1" applyFont="1" applyFill="1" applyBorder="1">
      <alignment horizontal="right" vertical="center" indent="1"/>
    </xf>
    <xf numFmtId="0" fontId="5" fillId="4" borderId="93" xfId="42" applyFont="1" applyFill="1" applyBorder="1" applyAlignment="1">
      <alignment horizontal="center" vertical="center" wrapText="1"/>
    </xf>
    <xf numFmtId="0" fontId="49" fillId="2" borderId="0" xfId="1" applyFont="1" applyFill="1" applyAlignment="1">
      <alignment horizontal="center" vertical="center"/>
    </xf>
    <xf numFmtId="167" fontId="5" fillId="4" borderId="0" xfId="2" applyNumberFormat="1" applyFont="1" applyFill="1" applyBorder="1" applyAlignment="1">
      <alignment horizontal="left" vertical="center" wrapText="1" indent="1"/>
    </xf>
    <xf numFmtId="0" fontId="37" fillId="4" borderId="25" xfId="1" applyFont="1" applyFill="1" applyBorder="1" applyAlignment="1">
      <alignment horizontal="center" wrapText="1"/>
    </xf>
    <xf numFmtId="0" fontId="9" fillId="4" borderId="46" xfId="1" applyFont="1" applyFill="1" applyBorder="1" applyAlignment="1">
      <alignment horizontal="center" vertical="top" wrapText="1"/>
    </xf>
    <xf numFmtId="0" fontId="57" fillId="2" borderId="0" xfId="1" applyFont="1" applyFill="1" applyAlignment="1">
      <alignment horizontal="center" vertical="center"/>
    </xf>
    <xf numFmtId="0" fontId="59" fillId="0" borderId="0" xfId="1" applyFont="1"/>
    <xf numFmtId="0" fontId="60" fillId="2" borderId="0" xfId="1" applyFont="1" applyFill="1" applyAlignment="1">
      <alignment horizontal="center" vertical="center"/>
    </xf>
    <xf numFmtId="49" fontId="62" fillId="2" borderId="95" xfId="1" applyNumberFormat="1" applyFont="1" applyFill="1" applyBorder="1" applyAlignment="1">
      <alignment horizontal="center" vertical="center" wrapText="1" readingOrder="1"/>
    </xf>
    <xf numFmtId="0" fontId="62" fillId="2" borderId="95" xfId="1" applyFont="1" applyFill="1" applyBorder="1" applyAlignment="1">
      <alignment horizontal="center" vertical="center" wrapText="1" readingOrder="1"/>
    </xf>
    <xf numFmtId="49" fontId="20" fillId="0" borderId="96" xfId="1" applyNumberFormat="1" applyFont="1" applyBorder="1" applyAlignment="1">
      <alignment horizontal="center" vertical="center" wrapText="1" readingOrder="1"/>
    </xf>
    <xf numFmtId="0" fontId="20" fillId="0" borderId="96" xfId="1" applyFont="1" applyBorder="1" applyAlignment="1">
      <alignment horizontal="center" vertical="center" wrapText="1" readingOrder="1"/>
    </xf>
    <xf numFmtId="49" fontId="62" fillId="2" borderId="96" xfId="1" applyNumberFormat="1" applyFont="1" applyFill="1" applyBorder="1" applyAlignment="1">
      <alignment horizontal="center" vertical="center" wrapText="1" readingOrder="1"/>
    </xf>
    <xf numFmtId="0" fontId="62" fillId="2" borderId="96" xfId="1" applyFont="1" applyFill="1" applyBorder="1" applyAlignment="1">
      <alignment horizontal="center" vertical="center" wrapText="1" readingOrder="1"/>
    </xf>
    <xf numFmtId="49" fontId="62" fillId="0" borderId="96" xfId="1" applyNumberFormat="1" applyFont="1" applyBorder="1" applyAlignment="1">
      <alignment horizontal="center" vertical="center" wrapText="1" readingOrder="1"/>
    </xf>
    <xf numFmtId="49" fontId="20" fillId="0" borderId="97" xfId="1" applyNumberFormat="1" applyFont="1" applyBorder="1" applyAlignment="1">
      <alignment horizontal="center" vertical="center" wrapText="1" readingOrder="1"/>
    </xf>
    <xf numFmtId="0" fontId="20" fillId="0" borderId="97" xfId="1" applyFont="1" applyBorder="1" applyAlignment="1">
      <alignment horizontal="center" vertical="center" wrapText="1" readingOrder="1"/>
    </xf>
    <xf numFmtId="0" fontId="59" fillId="2" borderId="0" xfId="1" applyFont="1" applyFill="1"/>
    <xf numFmtId="49" fontId="62" fillId="6" borderId="94" xfId="1" applyNumberFormat="1" applyFont="1" applyFill="1" applyBorder="1" applyAlignment="1">
      <alignment horizontal="center" vertical="center" wrapText="1" readingOrder="1"/>
    </xf>
    <xf numFmtId="0" fontId="62" fillId="6" borderId="94" xfId="1" applyFont="1" applyFill="1" applyBorder="1" applyAlignment="1">
      <alignment horizontal="center" vertical="center" wrapText="1" readingOrder="1"/>
    </xf>
    <xf numFmtId="1" fontId="67" fillId="2" borderId="33" xfId="23" applyNumberFormat="1" applyFont="1" applyFill="1" applyBorder="1" applyAlignment="1">
      <alignment horizontal="right" vertical="center"/>
    </xf>
    <xf numFmtId="1" fontId="59" fillId="2" borderId="33" xfId="23" applyNumberFormat="1" applyFont="1" applyFill="1" applyBorder="1" applyAlignment="1">
      <alignment vertical="center"/>
    </xf>
    <xf numFmtId="1" fontId="69" fillId="2" borderId="33" xfId="23" applyNumberFormat="1" applyFont="1" applyFill="1" applyBorder="1" applyAlignment="1">
      <alignment horizontal="left" vertical="center"/>
    </xf>
    <xf numFmtId="1" fontId="59" fillId="0" borderId="33" xfId="23" applyNumberFormat="1" applyFont="1" applyBorder="1" applyAlignment="1">
      <alignment vertical="center"/>
    </xf>
    <xf numFmtId="0" fontId="70" fillId="0" borderId="0" xfId="51" applyFont="1" applyAlignment="1">
      <alignment horizontal="center" vertical="center" wrapText="1"/>
    </xf>
    <xf numFmtId="167" fontId="26" fillId="2" borderId="0" xfId="2" applyNumberFormat="1" applyFont="1" applyFill="1" applyBorder="1" applyAlignment="1">
      <alignment horizontal="left" vertical="center" wrapText="1" indent="1"/>
    </xf>
    <xf numFmtId="167" fontId="26" fillId="4" borderId="0" xfId="2" applyNumberFormat="1" applyFont="1" applyFill="1" applyBorder="1" applyAlignment="1">
      <alignment horizontal="left" vertical="center" wrapText="1" indent="1"/>
    </xf>
    <xf numFmtId="1" fontId="24" fillId="4" borderId="54" xfId="37" applyNumberFormat="1" applyFont="1" applyFill="1" applyBorder="1" applyAlignment="1">
      <alignment horizontal="left" vertical="center" wrapText="1" indent="1"/>
    </xf>
    <xf numFmtId="0" fontId="17" fillId="4" borderId="59" xfId="42" applyFill="1" applyBorder="1">
      <alignment horizontal="left" vertical="center" wrapText="1" indent="1"/>
    </xf>
    <xf numFmtId="1" fontId="24" fillId="2" borderId="54" xfId="37" applyNumberFormat="1" applyFont="1" applyFill="1" applyBorder="1" applyAlignment="1">
      <alignment horizontal="left" vertical="center" wrapText="1" indent="1"/>
    </xf>
    <xf numFmtId="0" fontId="17" fillId="2" borderId="59" xfId="42" applyFill="1" applyBorder="1">
      <alignment horizontal="left" vertical="center" wrapText="1" indent="1"/>
    </xf>
    <xf numFmtId="1" fontId="24" fillId="4" borderId="25" xfId="37" applyNumberFormat="1" applyFont="1" applyFill="1" applyBorder="1" applyAlignment="1">
      <alignment horizontal="left" vertical="center" wrapText="1" indent="1" readingOrder="1"/>
    </xf>
    <xf numFmtId="1" fontId="24" fillId="2" borderId="25" xfId="37" applyNumberFormat="1" applyFont="1" applyFill="1" applyBorder="1" applyAlignment="1">
      <alignment horizontal="left" vertical="center" wrapText="1" indent="1" readingOrder="1"/>
    </xf>
    <xf numFmtId="0" fontId="17" fillId="2" borderId="57" xfId="42" applyFill="1" applyBorder="1">
      <alignment horizontal="left" vertical="center" wrapText="1" indent="1"/>
    </xf>
    <xf numFmtId="0" fontId="5" fillId="0" borderId="25" xfId="41" applyFont="1" applyBorder="1">
      <alignment horizontal="right" vertical="center" indent="1"/>
    </xf>
    <xf numFmtId="167" fontId="20" fillId="2" borderId="11" xfId="2" applyNumberFormat="1" applyFont="1" applyFill="1" applyBorder="1" applyAlignment="1">
      <alignment horizontal="left" vertical="center" wrapText="1" indent="1"/>
    </xf>
    <xf numFmtId="167" fontId="20" fillId="4" borderId="11" xfId="2" applyNumberFormat="1" applyFont="1" applyFill="1" applyBorder="1" applyAlignment="1">
      <alignment horizontal="left" vertical="center" wrapText="1" indent="1"/>
    </xf>
    <xf numFmtId="167" fontId="20" fillId="2" borderId="14" xfId="2" applyNumberFormat="1" applyFont="1" applyFill="1" applyBorder="1" applyAlignment="1">
      <alignment horizontal="left" vertical="center" wrapText="1" indent="1"/>
    </xf>
    <xf numFmtId="167" fontId="20" fillId="2" borderId="16" xfId="2" applyNumberFormat="1" applyFont="1" applyFill="1" applyBorder="1" applyAlignment="1">
      <alignment horizontal="left" vertical="center" wrapText="1" indent="1"/>
    </xf>
    <xf numFmtId="0" fontId="5" fillId="4" borderId="35" xfId="42" applyFont="1" applyFill="1" applyBorder="1" applyAlignment="1">
      <alignment horizontal="center" vertical="top" wrapText="1"/>
    </xf>
    <xf numFmtId="0" fontId="58" fillId="2" borderId="0" xfId="1" applyFont="1" applyFill="1" applyAlignment="1">
      <alignment horizontal="center" vertical="center" wrapText="1"/>
    </xf>
    <xf numFmtId="0" fontId="58" fillId="2" borderId="0" xfId="1" applyFont="1" applyFill="1" applyAlignment="1">
      <alignment horizontal="center" vertical="center"/>
    </xf>
    <xf numFmtId="0" fontId="68" fillId="2" borderId="0" xfId="1" applyFont="1" applyFill="1" applyAlignment="1">
      <alignment horizontal="center" vertical="center"/>
    </xf>
    <xf numFmtId="0" fontId="67" fillId="2" borderId="0" xfId="1" applyFont="1" applyFill="1" applyAlignment="1">
      <alignment horizontal="center" vertical="top"/>
    </xf>
    <xf numFmtId="0" fontId="57" fillId="2" borderId="0" xfId="1" applyFont="1" applyFill="1" applyAlignment="1">
      <alignment horizontal="center" vertical="top"/>
    </xf>
    <xf numFmtId="0" fontId="68" fillId="2" borderId="0" xfId="1" applyFont="1" applyFill="1" applyAlignment="1">
      <alignment horizontal="center" vertical="top" wrapText="1"/>
    </xf>
    <xf numFmtId="0" fontId="58" fillId="2" borderId="0" xfId="1" applyFont="1" applyFill="1" applyAlignment="1">
      <alignment horizontal="center" vertical="top"/>
    </xf>
    <xf numFmtId="0" fontId="9" fillId="4" borderId="35" xfId="35" applyFont="1" applyFill="1" applyBorder="1" applyAlignment="1">
      <alignment horizontal="center" vertical="top" wrapText="1"/>
    </xf>
    <xf numFmtId="0" fontId="20" fillId="4" borderId="34" xfId="14" applyFont="1" applyFill="1" applyBorder="1" applyAlignment="1">
      <alignment horizontal="center" wrapText="1"/>
    </xf>
    <xf numFmtId="0" fontId="8" fillId="4" borderId="34" xfId="14" applyFont="1" applyFill="1" applyBorder="1" applyAlignment="1">
      <alignment horizontal="center" wrapText="1"/>
    </xf>
    <xf numFmtId="0" fontId="8" fillId="4" borderId="34" xfId="35" applyFont="1" applyFill="1" applyBorder="1" applyAlignment="1">
      <alignment horizontal="center" wrapText="1"/>
    </xf>
    <xf numFmtId="0" fontId="9" fillId="4" borderId="29" xfId="22" applyFont="1" applyFill="1" applyBorder="1" applyAlignment="1">
      <alignment horizontal="center" vertical="center" wrapText="1" readingOrder="1"/>
    </xf>
    <xf numFmtId="3" fontId="5" fillId="0" borderId="10" xfId="41" applyNumberFormat="1" applyFont="1" applyBorder="1">
      <alignment horizontal="right" vertical="center" indent="1"/>
    </xf>
    <xf numFmtId="0" fontId="9" fillId="0" borderId="104" xfId="37" applyFont="1" applyFill="1" applyBorder="1" applyAlignment="1">
      <alignment horizontal="center" vertical="center" wrapText="1" readingOrder="1"/>
    </xf>
    <xf numFmtId="0" fontId="9" fillId="4" borderId="105" xfId="37" applyFont="1" applyFill="1" applyBorder="1" applyAlignment="1">
      <alignment horizontal="center" vertical="center" wrapText="1" readingOrder="1"/>
    </xf>
    <xf numFmtId="0" fontId="9" fillId="0" borderId="105" xfId="37" applyFont="1" applyFill="1" applyBorder="1" applyAlignment="1">
      <alignment horizontal="center" vertical="center" wrapText="1" readingOrder="1"/>
    </xf>
    <xf numFmtId="49" fontId="9" fillId="0" borderId="105" xfId="37" applyNumberFormat="1" applyFont="1" applyFill="1" applyBorder="1" applyAlignment="1">
      <alignment horizontal="center" vertical="center" wrapText="1" readingOrder="1"/>
    </xf>
    <xf numFmtId="49" fontId="9" fillId="4" borderId="106" xfId="37" applyNumberFormat="1" applyFont="1" applyFill="1" applyBorder="1" applyAlignment="1">
      <alignment horizontal="center" vertical="center" wrapText="1" readingOrder="1"/>
    </xf>
    <xf numFmtId="49" fontId="9" fillId="2" borderId="0" xfId="37" applyNumberFormat="1" applyFont="1" applyFill="1" applyBorder="1" applyAlignment="1">
      <alignment horizontal="center" vertical="center" wrapText="1" readingOrder="1"/>
    </xf>
    <xf numFmtId="49" fontId="9" fillId="4" borderId="0" xfId="37" applyNumberFormat="1" applyFont="1" applyFill="1" applyBorder="1" applyAlignment="1">
      <alignment horizontal="center" vertical="center" wrapText="1" readingOrder="1"/>
    </xf>
    <xf numFmtId="49" fontId="9" fillId="0" borderId="106" xfId="37" applyNumberFormat="1" applyFont="1" applyFill="1" applyBorder="1" applyAlignment="1">
      <alignment horizontal="center" vertical="center" wrapText="1" readingOrder="1"/>
    </xf>
    <xf numFmtId="0" fontId="19" fillId="0" borderId="0" xfId="1" applyFont="1"/>
    <xf numFmtId="1" fontId="77" fillId="0" borderId="0" xfId="23" applyNumberFormat="1" applyFont="1" applyAlignment="1">
      <alignment vertical="center"/>
    </xf>
    <xf numFmtId="0" fontId="77" fillId="0" borderId="0" xfId="1" applyFont="1"/>
    <xf numFmtId="1" fontId="78" fillId="0" borderId="0" xfId="1" applyNumberFormat="1" applyFont="1" applyAlignment="1">
      <alignment vertical="center"/>
    </xf>
    <xf numFmtId="1" fontId="79" fillId="0" borderId="0" xfId="1" applyNumberFormat="1" applyFont="1" applyAlignment="1">
      <alignment vertical="center"/>
    </xf>
    <xf numFmtId="0" fontId="75" fillId="2" borderId="0" xfId="0" applyFont="1" applyFill="1" applyAlignment="1">
      <alignment vertical="center" readingOrder="1"/>
    </xf>
    <xf numFmtId="0" fontId="72" fillId="2" borderId="0" xfId="3" applyFont="1" applyFill="1" applyAlignment="1">
      <alignment vertical="center"/>
    </xf>
    <xf numFmtId="0" fontId="36" fillId="2" borderId="0" xfId="6" applyFont="1" applyFill="1" applyAlignment="1">
      <alignment vertical="center"/>
    </xf>
    <xf numFmtId="0" fontId="21" fillId="2" borderId="0" xfId="6" applyFont="1" applyFill="1" applyAlignment="1">
      <alignment vertical="center"/>
    </xf>
    <xf numFmtId="0" fontId="36" fillId="2" borderId="0" xfId="3" applyFont="1" applyFill="1" applyAlignment="1">
      <alignment vertical="center"/>
    </xf>
    <xf numFmtId="3" fontId="20" fillId="5" borderId="29" xfId="36" applyNumberFormat="1" applyFont="1" applyFill="1" applyBorder="1">
      <alignment horizontal="right" vertical="center" indent="1"/>
    </xf>
    <xf numFmtId="165" fontId="20" fillId="4" borderId="92" xfId="41" applyNumberFormat="1" applyFont="1" applyFill="1" applyBorder="1">
      <alignment horizontal="right" vertical="center" indent="1"/>
    </xf>
    <xf numFmtId="3" fontId="5" fillId="0" borderId="0" xfId="47" applyNumberFormat="1" applyAlignment="1">
      <alignment vertical="center"/>
    </xf>
    <xf numFmtId="3" fontId="43" fillId="4" borderId="29" xfId="35" applyNumberFormat="1" applyFont="1" applyFill="1" applyBorder="1" applyAlignment="1">
      <alignment horizontal="right" vertical="center" indent="1" readingOrder="1"/>
    </xf>
    <xf numFmtId="168" fontId="20" fillId="2" borderId="29" xfId="52" applyNumberFormat="1" applyFont="1" applyFill="1" applyBorder="1" applyAlignment="1">
      <alignment horizontal="right" vertical="center" indent="1" readingOrder="1"/>
    </xf>
    <xf numFmtId="3" fontId="20" fillId="4" borderId="29" xfId="37" applyNumberFormat="1" applyFont="1" applyFill="1" applyBorder="1" applyAlignment="1">
      <alignment horizontal="left" vertical="center" wrapText="1" indent="1" readingOrder="1"/>
    </xf>
    <xf numFmtId="3" fontId="20" fillId="2" borderId="29" xfId="35" applyNumberFormat="1" applyFont="1" applyFill="1" applyBorder="1" applyAlignment="1">
      <alignment horizontal="right" vertical="center" indent="1" readingOrder="1"/>
    </xf>
    <xf numFmtId="3" fontId="43" fillId="4" borderId="29" xfId="0" applyNumberFormat="1" applyFont="1" applyFill="1" applyBorder="1" applyAlignment="1">
      <alignment horizontal="right" vertical="center" indent="1"/>
    </xf>
    <xf numFmtId="0" fontId="5" fillId="4" borderId="25" xfId="42" applyFont="1" applyFill="1" applyBorder="1" applyAlignment="1">
      <alignment horizontal="center" vertical="top" wrapText="1"/>
    </xf>
    <xf numFmtId="1" fontId="5" fillId="2" borderId="17" xfId="37" applyNumberFormat="1" applyFont="1" applyFill="1" applyBorder="1" applyAlignment="1">
      <alignment horizontal="left" vertical="center" wrapText="1" indent="1" readingOrder="1"/>
    </xf>
    <xf numFmtId="1" fontId="20" fillId="2" borderId="17" xfId="37" applyNumberFormat="1" applyFont="1" applyFill="1" applyBorder="1" applyAlignment="1">
      <alignment horizontal="left" vertical="center" wrapText="1" indent="1" readingOrder="1"/>
    </xf>
    <xf numFmtId="1" fontId="5" fillId="4" borderId="14" xfId="37" applyNumberFormat="1" applyFont="1" applyFill="1" applyBorder="1" applyAlignment="1">
      <alignment horizontal="left" vertical="center" wrapText="1" indent="1" readingOrder="1"/>
    </xf>
    <xf numFmtId="1" fontId="20" fillId="4" borderId="14" xfId="37" applyNumberFormat="1" applyFont="1" applyFill="1" applyBorder="1" applyAlignment="1">
      <alignment horizontal="left" vertical="center" wrapText="1" indent="1" readingOrder="1"/>
    </xf>
    <xf numFmtId="1" fontId="5" fillId="2" borderId="14" xfId="37" applyNumberFormat="1" applyFont="1" applyFill="1" applyBorder="1" applyAlignment="1">
      <alignment horizontal="left" vertical="center" wrapText="1" indent="1" readingOrder="1"/>
    </xf>
    <xf numFmtId="1" fontId="20" fillId="2" borderId="14" xfId="37" applyNumberFormat="1" applyFont="1" applyFill="1" applyBorder="1" applyAlignment="1">
      <alignment horizontal="left" vertical="center" wrapText="1" indent="1" readingOrder="1"/>
    </xf>
    <xf numFmtId="0" fontId="5" fillId="4" borderId="14" xfId="37" applyFont="1" applyFill="1" applyBorder="1" applyAlignment="1">
      <alignment horizontal="left" vertical="center" wrapText="1" indent="1" readingOrder="1"/>
    </xf>
    <xf numFmtId="1" fontId="5" fillId="2" borderId="76" xfId="37" applyNumberFormat="1" applyFont="1" applyFill="1" applyBorder="1" applyAlignment="1">
      <alignment horizontal="left" vertical="center" wrapText="1" indent="1" readingOrder="1"/>
    </xf>
    <xf numFmtId="1" fontId="20" fillId="2" borderId="76" xfId="37" applyNumberFormat="1" applyFont="1" applyFill="1" applyBorder="1" applyAlignment="1">
      <alignment horizontal="left" vertical="center" wrapText="1" indent="1" readingOrder="1"/>
    </xf>
    <xf numFmtId="166" fontId="5" fillId="0" borderId="0" xfId="23" applyNumberFormat="1" applyAlignment="1">
      <alignment horizontal="center" vertical="center" readingOrder="1"/>
    </xf>
    <xf numFmtId="165" fontId="20" fillId="2" borderId="29" xfId="37" applyNumberFormat="1" applyFont="1" applyFill="1" applyBorder="1" applyAlignment="1">
      <alignment horizontal="left" vertical="center" wrapText="1" indent="1" readingOrder="1"/>
    </xf>
    <xf numFmtId="0" fontId="8" fillId="2" borderId="0" xfId="1" applyFont="1" applyFill="1" applyAlignment="1">
      <alignment horizontal="left" indent="1"/>
    </xf>
    <xf numFmtId="0" fontId="83" fillId="2" borderId="0" xfId="1" applyFont="1" applyFill="1"/>
    <xf numFmtId="0" fontId="61" fillId="6" borderId="108" xfId="1" applyFont="1" applyFill="1" applyBorder="1" applyAlignment="1">
      <alignment horizontal="center" vertical="center" wrapText="1" readingOrder="2"/>
    </xf>
    <xf numFmtId="0" fontId="64" fillId="6" borderId="108" xfId="1" applyFont="1" applyFill="1" applyBorder="1" applyAlignment="1">
      <alignment horizontal="center" vertical="center" wrapText="1" readingOrder="2"/>
    </xf>
    <xf numFmtId="0" fontId="65" fillId="2" borderId="109" xfId="1" applyFont="1" applyFill="1" applyBorder="1" applyAlignment="1">
      <alignment horizontal="center" vertical="center" readingOrder="2"/>
    </xf>
    <xf numFmtId="0" fontId="66" fillId="2" borderId="109" xfId="1" applyFont="1" applyFill="1" applyBorder="1" applyAlignment="1">
      <alignment horizontal="center" vertical="center" wrapText="1" readingOrder="2"/>
    </xf>
    <xf numFmtId="0" fontId="38" fillId="0" borderId="0" xfId="1" applyFont="1" applyAlignment="1">
      <alignment horizontal="right" vertical="center" wrapText="1" indent="1" readingOrder="2"/>
    </xf>
    <xf numFmtId="0" fontId="22" fillId="0" borderId="0" xfId="0" applyFont="1" applyAlignment="1">
      <alignment horizontal="left" vertical="center" wrapText="1" indent="1" readingOrder="1"/>
    </xf>
    <xf numFmtId="0" fontId="65" fillId="2" borderId="0" xfId="1" applyFont="1" applyFill="1" applyAlignment="1">
      <alignment horizontal="center" vertical="center" readingOrder="2"/>
    </xf>
    <xf numFmtId="0" fontId="66" fillId="2" borderId="0" xfId="1" applyFont="1" applyFill="1" applyAlignment="1">
      <alignment horizontal="center" vertical="center" wrapText="1" readingOrder="2"/>
    </xf>
    <xf numFmtId="0" fontId="22" fillId="0" borderId="110" xfId="0" applyFont="1" applyBorder="1" applyAlignment="1">
      <alignment horizontal="left" vertical="center" wrapText="1" indent="1" readingOrder="1"/>
    </xf>
    <xf numFmtId="0" fontId="61" fillId="6" borderId="99" xfId="1" applyFont="1" applyFill="1" applyBorder="1" applyAlignment="1">
      <alignment horizontal="center" vertical="center" wrapText="1" readingOrder="2"/>
    </xf>
    <xf numFmtId="0" fontId="64" fillId="6" borderId="98" xfId="1" applyFont="1" applyFill="1" applyBorder="1" applyAlignment="1">
      <alignment horizontal="center" vertical="center" wrapText="1" readingOrder="2"/>
    </xf>
    <xf numFmtId="0" fontId="65" fillId="2" borderId="101" xfId="1" applyFont="1" applyFill="1" applyBorder="1" applyAlignment="1">
      <alignment horizontal="center" vertical="center" readingOrder="2"/>
    </xf>
    <xf numFmtId="0" fontId="66" fillId="2" borderId="100" xfId="1" applyFont="1" applyFill="1" applyBorder="1" applyAlignment="1">
      <alignment horizontal="center" vertical="center" wrapText="1" readingOrder="2"/>
    </xf>
    <xf numFmtId="0" fontId="38" fillId="0" borderId="101" xfId="1" applyFont="1" applyBorder="1" applyAlignment="1">
      <alignment horizontal="right" vertical="center" wrapText="1" indent="1" readingOrder="2"/>
    </xf>
    <xf numFmtId="0" fontId="22" fillId="0" borderId="100" xfId="0" applyFont="1" applyBorder="1" applyAlignment="1">
      <alignment horizontal="left" vertical="center" wrapText="1" indent="1" readingOrder="1"/>
    </xf>
    <xf numFmtId="0" fontId="38" fillId="0" borderId="103" xfId="1" applyFont="1" applyBorder="1" applyAlignment="1">
      <alignment horizontal="right" vertical="center" wrapText="1" indent="1" readingOrder="2"/>
    </xf>
    <xf numFmtId="0" fontId="22" fillId="0" borderId="102" xfId="0" applyFont="1" applyBorder="1" applyAlignment="1">
      <alignment horizontal="left" vertical="center" wrapText="1" indent="1" readingOrder="1"/>
    </xf>
    <xf numFmtId="3" fontId="20" fillId="0" borderId="34" xfId="41" applyNumberFormat="1" applyFont="1" applyBorder="1">
      <alignment horizontal="right" vertical="center" indent="1"/>
    </xf>
    <xf numFmtId="49" fontId="20" fillId="0" borderId="95" xfId="1" applyNumberFormat="1" applyFont="1" applyBorder="1" applyAlignment="1">
      <alignment horizontal="center" vertical="center" wrapText="1" readingOrder="1"/>
    </xf>
    <xf numFmtId="0" fontId="20" fillId="0" borderId="95" xfId="1" applyFont="1" applyBorder="1" applyAlignment="1">
      <alignment horizontal="center" vertical="center" wrapText="1" readingOrder="1"/>
    </xf>
    <xf numFmtId="3" fontId="5" fillId="0" borderId="0" xfId="1" applyNumberFormat="1"/>
    <xf numFmtId="1" fontId="20" fillId="0" borderId="11" xfId="1" applyNumberFormat="1" applyFont="1" applyBorder="1" applyAlignment="1">
      <alignment horizontal="center" vertical="center" readingOrder="1"/>
    </xf>
    <xf numFmtId="0" fontId="20" fillId="4" borderId="11" xfId="1" applyFont="1" applyFill="1" applyBorder="1" applyAlignment="1">
      <alignment horizontal="center" vertical="center" readingOrder="1"/>
    </xf>
    <xf numFmtId="0" fontId="20" fillId="0" borderId="11" xfId="1" applyFont="1" applyBorder="1" applyAlignment="1">
      <alignment horizontal="center" vertical="center" readingOrder="1"/>
    </xf>
    <xf numFmtId="0" fontId="20" fillId="4" borderId="25" xfId="1" applyFont="1" applyFill="1" applyBorder="1" applyAlignment="1">
      <alignment horizontal="center" vertical="center" readingOrder="1"/>
    </xf>
    <xf numFmtId="3" fontId="20" fillId="2" borderId="29" xfId="35" applyNumberFormat="1" applyFont="1" applyFill="1" applyBorder="1" applyAlignment="1">
      <alignment horizontal="center" vertical="center"/>
    </xf>
    <xf numFmtId="0" fontId="37" fillId="0" borderId="0" xfId="23" applyFont="1" applyAlignment="1">
      <alignment horizontal="right" vertical="center" wrapText="1" indent="1" readingOrder="2"/>
    </xf>
    <xf numFmtId="167" fontId="20" fillId="0" borderId="0" xfId="2" applyNumberFormat="1" applyFont="1" applyFill="1" applyBorder="1" applyAlignment="1">
      <alignment horizontal="left" vertical="center" wrapText="1" indent="1"/>
    </xf>
    <xf numFmtId="167" fontId="9" fillId="0" borderId="0" xfId="2" applyNumberFormat="1" applyFont="1" applyFill="1" applyBorder="1" applyAlignment="1">
      <alignment horizontal="left" vertical="center" wrapText="1" indent="1"/>
    </xf>
    <xf numFmtId="3" fontId="5" fillId="2" borderId="53" xfId="41" applyNumberFormat="1" applyFont="1" applyFill="1" applyBorder="1">
      <alignment horizontal="right" vertical="center" indent="1"/>
    </xf>
    <xf numFmtId="3" fontId="5" fillId="4" borderId="54" xfId="41" applyNumberFormat="1" applyFont="1" applyFill="1" applyBorder="1">
      <alignment horizontal="right" vertical="center" indent="1"/>
    </xf>
    <xf numFmtId="3" fontId="5" fillId="2" borderId="54" xfId="41" applyNumberFormat="1" applyFont="1" applyFill="1" applyBorder="1">
      <alignment horizontal="right" vertical="center" indent="1"/>
    </xf>
    <xf numFmtId="3" fontId="5" fillId="4" borderId="55" xfId="41" applyNumberFormat="1" applyFont="1" applyFill="1" applyBorder="1">
      <alignment horizontal="right" vertical="center" indent="1"/>
    </xf>
    <xf numFmtId="1" fontId="5" fillId="2" borderId="34" xfId="37" applyNumberFormat="1" applyFont="1" applyFill="1" applyBorder="1" applyAlignment="1">
      <alignment horizontal="left" vertical="center" wrapText="1" indent="1"/>
    </xf>
    <xf numFmtId="1" fontId="5" fillId="4" borderId="53" xfId="37" applyNumberFormat="1" applyFont="1" applyFill="1" applyBorder="1" applyAlignment="1">
      <alignment horizontal="left" vertical="center" wrapText="1" indent="1"/>
    </xf>
    <xf numFmtId="0" fontId="5" fillId="2" borderId="54" xfId="37" applyFont="1" applyFill="1" applyBorder="1" applyAlignment="1">
      <alignment horizontal="left" vertical="center" wrapText="1" indent="1"/>
    </xf>
    <xf numFmtId="1" fontId="5" fillId="4" borderId="54" xfId="37" applyNumberFormat="1" applyFont="1" applyFill="1" applyBorder="1" applyAlignment="1">
      <alignment horizontal="left" vertical="center" wrapText="1" indent="1"/>
    </xf>
    <xf numFmtId="1" fontId="5" fillId="2" borderId="54" xfId="37" applyNumberFormat="1" applyFont="1" applyFill="1" applyBorder="1" applyAlignment="1">
      <alignment horizontal="left" vertical="center" wrapText="1" indent="1"/>
    </xf>
    <xf numFmtId="0" fontId="37" fillId="2" borderId="30" xfId="37" applyFont="1" applyFill="1" applyBorder="1">
      <alignment horizontal="right" vertical="center" wrapText="1" indent="1" readingOrder="2"/>
    </xf>
    <xf numFmtId="0" fontId="5" fillId="2" borderId="31" xfId="42" applyFont="1" applyFill="1" applyBorder="1">
      <alignment horizontal="left" vertical="center" wrapText="1" indent="1"/>
    </xf>
    <xf numFmtId="0" fontId="37" fillId="4" borderId="13" xfId="37" applyFont="1" applyFill="1" applyBorder="1">
      <alignment horizontal="right" vertical="center" wrapText="1" indent="1" readingOrder="2"/>
    </xf>
    <xf numFmtId="0" fontId="5" fillId="4" borderId="32" xfId="42" applyFont="1" applyFill="1" applyBorder="1">
      <alignment horizontal="left" vertical="center" wrapText="1" indent="1"/>
    </xf>
    <xf numFmtId="0" fontId="37" fillId="2" borderId="13" xfId="37" applyFont="1" applyFill="1" applyBorder="1">
      <alignment horizontal="right" vertical="center" wrapText="1" indent="1" readingOrder="2"/>
    </xf>
    <xf numFmtId="0" fontId="5" fillId="2" borderId="32" xfId="42" applyFont="1" applyFill="1" applyBorder="1">
      <alignment horizontal="left" vertical="center" wrapText="1" indent="1"/>
    </xf>
    <xf numFmtId="0" fontId="37" fillId="2" borderId="111" xfId="37" applyFont="1" applyFill="1" applyBorder="1">
      <alignment horizontal="right" vertical="center" wrapText="1" indent="1" readingOrder="2"/>
    </xf>
    <xf numFmtId="0" fontId="5" fillId="2" borderId="112" xfId="42" applyFont="1" applyFill="1" applyBorder="1">
      <alignment horizontal="left" vertical="center" wrapText="1" indent="1"/>
    </xf>
    <xf numFmtId="1" fontId="5" fillId="0" borderId="0" xfId="1" applyNumberFormat="1"/>
    <xf numFmtId="0" fontId="84" fillId="2" borderId="0" xfId="3" applyFont="1" applyFill="1" applyAlignment="1">
      <alignment vertical="center"/>
    </xf>
    <xf numFmtId="0" fontId="53" fillId="0" borderId="0" xfId="1" applyFont="1"/>
    <xf numFmtId="0" fontId="87" fillId="4" borderId="114" xfId="1" applyFont="1" applyFill="1" applyBorder="1" applyAlignment="1">
      <alignment horizontal="center" vertical="center" wrapText="1" readingOrder="1"/>
    </xf>
    <xf numFmtId="0" fontId="87" fillId="4" borderId="114" xfId="1" applyFont="1" applyFill="1" applyBorder="1" applyAlignment="1">
      <alignment horizontal="center" vertical="center" wrapText="1" readingOrder="2"/>
    </xf>
    <xf numFmtId="0" fontId="88" fillId="4" borderId="114" xfId="1" applyFont="1" applyFill="1" applyBorder="1" applyAlignment="1">
      <alignment vertical="center"/>
    </xf>
    <xf numFmtId="0" fontId="5" fillId="0" borderId="113" xfId="1" applyBorder="1" applyAlignment="1">
      <alignment horizontal="center" vertical="center"/>
    </xf>
    <xf numFmtId="0" fontId="90" fillId="0" borderId="116" xfId="1" applyFont="1" applyBorder="1" applyAlignment="1">
      <alignment horizontal="right" vertical="center" wrapText="1" indent="1" readingOrder="2"/>
    </xf>
    <xf numFmtId="0" fontId="90" fillId="0" borderId="119" xfId="1" applyFont="1" applyBorder="1" applyAlignment="1">
      <alignment horizontal="right" vertical="center" wrapText="1" indent="1" readingOrder="2"/>
    </xf>
    <xf numFmtId="0" fontId="20" fillId="0" borderId="113" xfId="1" applyFont="1" applyBorder="1" applyAlignment="1">
      <alignment horizontal="center" vertical="center" wrapText="1" readingOrder="1"/>
    </xf>
    <xf numFmtId="0" fontId="90" fillId="0" borderId="121" xfId="1" applyFont="1" applyBorder="1" applyAlignment="1">
      <alignment horizontal="right" vertical="center" wrapText="1" indent="1" readingOrder="2"/>
    </xf>
    <xf numFmtId="0" fontId="20" fillId="0" borderId="122" xfId="1" applyFont="1" applyBorder="1" applyAlignment="1">
      <alignment horizontal="center" vertical="center" wrapText="1" readingOrder="1"/>
    </xf>
    <xf numFmtId="0" fontId="5" fillId="4" borderId="113" xfId="1" applyFill="1" applyBorder="1" applyAlignment="1">
      <alignment horizontal="center" vertical="center"/>
    </xf>
    <xf numFmtId="0" fontId="90" fillId="4" borderId="124" xfId="1" applyFont="1" applyFill="1" applyBorder="1" applyAlignment="1">
      <alignment horizontal="right" vertical="center" wrapText="1" indent="1" readingOrder="2"/>
    </xf>
    <xf numFmtId="49" fontId="20" fillId="4" borderId="115" xfId="1" applyNumberFormat="1" applyFont="1" applyFill="1" applyBorder="1" applyAlignment="1">
      <alignment horizontal="center" vertical="center" wrapText="1" readingOrder="1"/>
    </xf>
    <xf numFmtId="0" fontId="20" fillId="4" borderId="115" xfId="1" applyFont="1" applyFill="1" applyBorder="1" applyAlignment="1">
      <alignment horizontal="center" vertical="center" wrapText="1" readingOrder="1"/>
    </xf>
    <xf numFmtId="3" fontId="20" fillId="0" borderId="117" xfId="1" applyNumberFormat="1" applyFont="1" applyBorder="1" applyAlignment="1">
      <alignment horizontal="center" vertical="center" wrapText="1" readingOrder="1"/>
    </xf>
    <xf numFmtId="3" fontId="20" fillId="0" borderId="113" xfId="1" applyNumberFormat="1" applyFont="1" applyBorder="1" applyAlignment="1">
      <alignment horizontal="center" vertical="center" wrapText="1" readingOrder="1"/>
    </xf>
    <xf numFmtId="1" fontId="20" fillId="0" borderId="117" xfId="1" applyNumberFormat="1" applyFont="1" applyBorder="1" applyAlignment="1">
      <alignment horizontal="center" vertical="center" wrapText="1" readingOrder="1"/>
    </xf>
    <xf numFmtId="1" fontId="20" fillId="0" borderId="122" xfId="1" applyNumberFormat="1" applyFont="1" applyBorder="1" applyAlignment="1">
      <alignment horizontal="center" vertical="center" wrapText="1" readingOrder="1"/>
    </xf>
    <xf numFmtId="1" fontId="20" fillId="0" borderId="113" xfId="1" applyNumberFormat="1" applyFont="1" applyBorder="1" applyAlignment="1">
      <alignment horizontal="center" vertical="center" wrapText="1" readingOrder="1"/>
    </xf>
    <xf numFmtId="1" fontId="20" fillId="0" borderId="117" xfId="1" applyNumberFormat="1" applyFont="1" applyBorder="1" applyAlignment="1">
      <alignment horizontal="center" vertical="center"/>
    </xf>
    <xf numFmtId="0" fontId="20" fillId="0" borderId="118" xfId="1" applyFont="1" applyBorder="1" applyAlignment="1">
      <alignment horizontal="center" vertical="center"/>
    </xf>
    <xf numFmtId="0" fontId="20" fillId="0" borderId="113" xfId="1" applyFont="1" applyBorder="1" applyAlignment="1">
      <alignment horizontal="center" vertical="center"/>
    </xf>
    <xf numFmtId="1" fontId="20" fillId="0" borderId="113" xfId="1" applyNumberFormat="1" applyFont="1" applyBorder="1" applyAlignment="1">
      <alignment horizontal="center" vertical="center"/>
    </xf>
    <xf numFmtId="0" fontId="20" fillId="0" borderId="120" xfId="1" applyFont="1" applyBorder="1" applyAlignment="1">
      <alignment horizontal="center" vertical="center"/>
    </xf>
    <xf numFmtId="3" fontId="20" fillId="0" borderId="113" xfId="1" applyNumberFormat="1" applyFont="1" applyBorder="1" applyAlignment="1">
      <alignment horizontal="center" vertical="center"/>
    </xf>
    <xf numFmtId="0" fontId="20" fillId="0" borderId="122" xfId="1" applyFont="1" applyBorder="1" applyAlignment="1">
      <alignment horizontal="center" vertical="center"/>
    </xf>
    <xf numFmtId="0" fontId="20" fillId="0" borderId="123" xfId="1" applyFont="1" applyBorder="1" applyAlignment="1">
      <alignment horizontal="center" vertical="center"/>
    </xf>
    <xf numFmtId="0" fontId="20" fillId="4" borderId="115" xfId="1" applyFont="1" applyFill="1" applyBorder="1" applyAlignment="1">
      <alignment horizontal="center" vertical="center"/>
    </xf>
    <xf numFmtId="0" fontId="20" fillId="4" borderId="125" xfId="1" applyFont="1" applyFill="1" applyBorder="1" applyAlignment="1">
      <alignment horizontal="center" vertical="center"/>
    </xf>
    <xf numFmtId="0" fontId="20" fillId="0" borderId="117" xfId="1" applyFont="1" applyBorder="1" applyAlignment="1">
      <alignment horizontal="center" vertical="center"/>
    </xf>
    <xf numFmtId="3" fontId="20" fillId="0" borderId="117" xfId="1" applyNumberFormat="1" applyFont="1" applyBorder="1" applyAlignment="1">
      <alignment horizontal="center" vertical="center"/>
    </xf>
    <xf numFmtId="1" fontId="20" fillId="0" borderId="122" xfId="1" applyNumberFormat="1" applyFont="1" applyBorder="1" applyAlignment="1">
      <alignment horizontal="center" vertical="center"/>
    </xf>
    <xf numFmtId="1" fontId="20" fillId="0" borderId="117" xfId="0" applyNumberFormat="1" applyFont="1" applyBorder="1" applyAlignment="1">
      <alignment horizontal="center" vertical="center" wrapText="1" readingOrder="1"/>
    </xf>
    <xf numFmtId="1" fontId="20" fillId="0" borderId="113" xfId="0" applyNumberFormat="1" applyFont="1" applyBorder="1" applyAlignment="1">
      <alignment horizontal="center" vertical="center" wrapText="1" readingOrder="1"/>
    </xf>
    <xf numFmtId="0" fontId="20" fillId="0" borderId="113" xfId="0" applyFont="1" applyBorder="1" applyAlignment="1">
      <alignment horizontal="center" vertical="center" wrapText="1" readingOrder="1"/>
    </xf>
    <xf numFmtId="3" fontId="20" fillId="0" borderId="113" xfId="0" applyNumberFormat="1" applyFont="1" applyBorder="1" applyAlignment="1">
      <alignment horizontal="center" vertical="center" wrapText="1" readingOrder="1"/>
    </xf>
    <xf numFmtId="0" fontId="20" fillId="0" borderId="122" xfId="0" applyFont="1" applyBorder="1" applyAlignment="1">
      <alignment horizontal="center" vertical="center" wrapText="1" readingOrder="1"/>
    </xf>
    <xf numFmtId="0" fontId="20" fillId="4" borderId="115" xfId="0" applyFont="1" applyFill="1" applyBorder="1" applyAlignment="1">
      <alignment horizontal="center" vertical="center" wrapText="1" readingOrder="1"/>
    </xf>
    <xf numFmtId="0" fontId="20" fillId="0" borderId="117" xfId="0" applyFont="1" applyBorder="1" applyAlignment="1">
      <alignment horizontal="center" vertical="center" wrapText="1" readingOrder="1"/>
    </xf>
    <xf numFmtId="1" fontId="20" fillId="0" borderId="122" xfId="0" applyNumberFormat="1" applyFont="1" applyBorder="1" applyAlignment="1">
      <alignment horizontal="center" vertical="center" wrapText="1" readingOrder="1"/>
    </xf>
    <xf numFmtId="49" fontId="20" fillId="4" borderId="117" xfId="1" applyNumberFormat="1" applyFont="1" applyFill="1" applyBorder="1" applyAlignment="1">
      <alignment horizontal="center" vertical="center" wrapText="1" readingOrder="1"/>
    </xf>
    <xf numFmtId="49" fontId="20" fillId="4" borderId="113" xfId="1" applyNumberFormat="1" applyFont="1" applyFill="1" applyBorder="1" applyAlignment="1">
      <alignment horizontal="center" vertical="center" wrapText="1" readingOrder="1"/>
    </xf>
    <xf numFmtId="49" fontId="20" fillId="4" borderId="122" xfId="1" applyNumberFormat="1" applyFont="1" applyFill="1" applyBorder="1" applyAlignment="1">
      <alignment horizontal="center" vertical="center" wrapText="1" readingOrder="1"/>
    </xf>
    <xf numFmtId="0" fontId="22" fillId="4" borderId="35" xfId="42" applyFont="1" applyFill="1" applyBorder="1" applyAlignment="1">
      <alignment horizontal="center" vertical="top" wrapText="1"/>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48" fillId="4" borderId="14" xfId="0" applyFont="1" applyFill="1" applyBorder="1" applyAlignment="1">
      <alignment horizontal="center" vertical="center"/>
    </xf>
    <xf numFmtId="0" fontId="43" fillId="4" borderId="11" xfId="0" applyFont="1" applyFill="1" applyBorder="1" applyAlignment="1">
      <alignment horizontal="right" vertical="center" indent="1"/>
    </xf>
    <xf numFmtId="0" fontId="48" fillId="0" borderId="16" xfId="0" applyFont="1" applyBorder="1" applyAlignment="1">
      <alignment horizontal="center" vertical="center"/>
    </xf>
    <xf numFmtId="0" fontId="20" fillId="4" borderId="113" xfId="14" applyFont="1" applyFill="1" applyBorder="1">
      <alignment horizontal="center" vertical="center" wrapText="1"/>
    </xf>
    <xf numFmtId="0" fontId="37" fillId="0" borderId="113" xfId="37" applyFont="1" applyFill="1" applyBorder="1">
      <alignment horizontal="right" vertical="center" wrapText="1" indent="1" readingOrder="2"/>
    </xf>
    <xf numFmtId="3" fontId="5" fillId="0" borderId="113" xfId="41" applyNumberFormat="1" applyFont="1" applyBorder="1">
      <alignment horizontal="right" vertical="center" indent="1"/>
    </xf>
    <xf numFmtId="0" fontId="37" fillId="4" borderId="113" xfId="37" applyFont="1" applyFill="1" applyBorder="1">
      <alignment horizontal="right" vertical="center" wrapText="1" indent="1" readingOrder="2"/>
    </xf>
    <xf numFmtId="3" fontId="5" fillId="4" borderId="113" xfId="41" applyNumberFormat="1" applyFont="1" applyFill="1" applyBorder="1">
      <alignment horizontal="right" vertical="center" indent="1"/>
    </xf>
    <xf numFmtId="3" fontId="37" fillId="0" borderId="113" xfId="37" applyNumberFormat="1" applyFont="1" applyFill="1" applyBorder="1" applyAlignment="1">
      <alignment horizontal="right" vertical="center" wrapText="1" indent="1" readingOrder="1"/>
    </xf>
    <xf numFmtId="3" fontId="37" fillId="4" borderId="113" xfId="37" applyNumberFormat="1" applyFont="1" applyFill="1" applyBorder="1" applyAlignment="1">
      <alignment horizontal="right" vertical="center" wrapText="1" indent="1" readingOrder="1"/>
    </xf>
    <xf numFmtId="0" fontId="0" fillId="0" borderId="0" xfId="0" applyAlignment="1">
      <alignment horizontal="center"/>
    </xf>
    <xf numFmtId="1" fontId="5" fillId="2" borderId="31" xfId="42" applyNumberFormat="1" applyFont="1" applyFill="1" applyBorder="1">
      <alignment horizontal="left" vertical="center" wrapText="1" indent="1"/>
    </xf>
    <xf numFmtId="0" fontId="91" fillId="0" borderId="11" xfId="0" applyFont="1" applyBorder="1" applyAlignment="1">
      <alignment horizontal="right" vertical="center" indent="1"/>
    </xf>
    <xf numFmtId="0" fontId="91" fillId="4" borderId="14" xfId="0" applyFont="1" applyFill="1" applyBorder="1" applyAlignment="1">
      <alignment horizontal="right" vertical="center" indent="1"/>
    </xf>
    <xf numFmtId="0" fontId="91" fillId="0" borderId="25" xfId="0" applyFont="1" applyBorder="1" applyAlignment="1">
      <alignment horizontal="right" vertical="center" indent="1"/>
    </xf>
    <xf numFmtId="165" fontId="5" fillId="0" borderId="17" xfId="41" applyNumberFormat="1" applyFont="1" applyFill="1" applyBorder="1">
      <alignment horizontal="right" vertical="center" indent="1"/>
    </xf>
    <xf numFmtId="165" fontId="5" fillId="0" borderId="11" xfId="41" applyNumberFormat="1" applyFont="1" applyFill="1" applyBorder="1">
      <alignment horizontal="right" vertical="center" indent="1"/>
    </xf>
    <xf numFmtId="167" fontId="20" fillId="4" borderId="35" xfId="2" applyNumberFormat="1" applyFont="1" applyFill="1" applyBorder="1" applyAlignment="1">
      <alignment horizontal="left" vertical="center" wrapText="1" indent="1"/>
    </xf>
    <xf numFmtId="167" fontId="5" fillId="0" borderId="76" xfId="2" applyNumberFormat="1" applyFont="1" applyFill="1" applyBorder="1" applyAlignment="1">
      <alignment horizontal="left" vertical="center" wrapText="1" indent="1"/>
    </xf>
    <xf numFmtId="167" fontId="20" fillId="0" borderId="76" xfId="2" applyNumberFormat="1" applyFont="1" applyFill="1" applyBorder="1" applyAlignment="1">
      <alignment horizontal="left" vertical="center" wrapText="1" indent="1"/>
    </xf>
    <xf numFmtId="167" fontId="5" fillId="4" borderId="11" xfId="2" applyNumberFormat="1" applyFont="1" applyFill="1" applyBorder="1" applyAlignment="1">
      <alignment horizontal="left" vertical="center" wrapText="1" indent="1"/>
    </xf>
    <xf numFmtId="167" fontId="5" fillId="2" borderId="14" xfId="2" applyNumberFormat="1" applyFont="1" applyFill="1" applyBorder="1" applyAlignment="1">
      <alignment horizontal="left" vertical="center" wrapText="1" indent="1"/>
    </xf>
    <xf numFmtId="167" fontId="5" fillId="2" borderId="76" xfId="2" applyNumberFormat="1" applyFont="1" applyFill="1" applyBorder="1" applyAlignment="1">
      <alignment horizontal="left" vertical="center" wrapText="1" indent="1"/>
    </xf>
    <xf numFmtId="3" fontId="20" fillId="4" borderId="29" xfId="0" applyNumberFormat="1" applyFont="1" applyFill="1" applyBorder="1" applyAlignment="1">
      <alignment horizontal="right" vertical="center" indent="1"/>
    </xf>
    <xf numFmtId="165" fontId="20" fillId="4" borderId="29" xfId="0" applyNumberFormat="1" applyFont="1" applyFill="1" applyBorder="1" applyAlignment="1">
      <alignment horizontal="right" vertical="center" indent="1"/>
    </xf>
    <xf numFmtId="3" fontId="20" fillId="4" borderId="28" xfId="0" applyNumberFormat="1" applyFont="1" applyFill="1" applyBorder="1" applyAlignment="1">
      <alignment horizontal="right" vertical="center" indent="1"/>
    </xf>
    <xf numFmtId="49" fontId="94" fillId="4" borderId="26" xfId="1" applyNumberFormat="1" applyFont="1" applyFill="1" applyBorder="1" applyAlignment="1">
      <alignment vertical="center" wrapText="1"/>
    </xf>
    <xf numFmtId="0" fontId="9" fillId="4" borderId="26" xfId="37" applyFont="1" applyFill="1" applyBorder="1" applyAlignment="1">
      <alignment horizontal="center" vertical="center" wrapText="1" readingOrder="1"/>
    </xf>
    <xf numFmtId="0" fontId="9" fillId="4" borderId="27" xfId="37" applyFont="1" applyFill="1" applyBorder="1" applyAlignment="1">
      <alignment horizontal="center" vertical="center" wrapText="1" readingOrder="1"/>
    </xf>
    <xf numFmtId="0" fontId="5" fillId="4" borderId="14" xfId="41" applyNumberFormat="1" applyFont="1" applyFill="1" applyBorder="1" applyAlignment="1">
      <alignment horizontal="right" vertical="center" indent="1" readingOrder="1"/>
    </xf>
    <xf numFmtId="0" fontId="5" fillId="2" borderId="14" xfId="41" applyNumberFormat="1" applyFont="1" applyFill="1" applyBorder="1" applyAlignment="1">
      <alignment horizontal="right" vertical="center" indent="1" readingOrder="1"/>
    </xf>
    <xf numFmtId="3" fontId="5" fillId="2" borderId="17" xfId="41" applyNumberFormat="1" applyFont="1" applyFill="1" applyBorder="1" applyAlignment="1">
      <alignment horizontal="right" vertical="center" indent="1"/>
    </xf>
    <xf numFmtId="3" fontId="5" fillId="4" borderId="14" xfId="41" applyNumberFormat="1" applyFont="1" applyFill="1" applyBorder="1" applyAlignment="1">
      <alignment horizontal="right" vertical="center" indent="1"/>
    </xf>
    <xf numFmtId="3" fontId="5" fillId="2" borderId="14" xfId="41" applyNumberFormat="1" applyFont="1" applyFill="1" applyBorder="1" applyAlignment="1">
      <alignment horizontal="right" vertical="center" indent="1"/>
    </xf>
    <xf numFmtId="3" fontId="5" fillId="4" borderId="16" xfId="41" applyNumberFormat="1" applyFont="1" applyFill="1" applyBorder="1" applyAlignment="1">
      <alignment horizontal="right" vertical="center" indent="1"/>
    </xf>
    <xf numFmtId="3" fontId="5" fillId="2" borderId="25" xfId="41" applyNumberFormat="1" applyFont="1" applyFill="1" applyBorder="1" applyAlignment="1">
      <alignment horizontal="right" vertical="center" indent="1"/>
    </xf>
    <xf numFmtId="1" fontId="98" fillId="2" borderId="33" xfId="23" applyNumberFormat="1" applyFont="1" applyFill="1" applyBorder="1" applyAlignment="1">
      <alignment horizontal="right" vertical="center"/>
    </xf>
    <xf numFmtId="0" fontId="94" fillId="2" borderId="56" xfId="37" applyFont="1" applyFill="1" applyBorder="1">
      <alignment horizontal="right" vertical="center" wrapText="1" indent="1" readingOrder="2"/>
    </xf>
    <xf numFmtId="0" fontId="94" fillId="4" borderId="58" xfId="37" applyFont="1" applyFill="1" applyBorder="1">
      <alignment horizontal="right" vertical="center" wrapText="1" indent="1" readingOrder="2"/>
    </xf>
    <xf numFmtId="0" fontId="94" fillId="2" borderId="21" xfId="37" applyFont="1" applyFill="1" applyBorder="1">
      <alignment horizontal="right" vertical="center" wrapText="1" indent="1" readingOrder="2"/>
    </xf>
    <xf numFmtId="0" fontId="94" fillId="4" borderId="28" xfId="37" applyFont="1" applyFill="1" applyBorder="1">
      <alignment horizontal="right" vertical="center" wrapText="1" indent="1" readingOrder="2"/>
    </xf>
    <xf numFmtId="0" fontId="94" fillId="2" borderId="30" xfId="37" applyFont="1" applyFill="1" applyBorder="1">
      <alignment horizontal="right" vertical="center" wrapText="1" indent="1" readingOrder="2"/>
    </xf>
    <xf numFmtId="0" fontId="94" fillId="4" borderId="13" xfId="37" applyFont="1" applyFill="1" applyBorder="1">
      <alignment horizontal="right" vertical="center" wrapText="1" indent="1" readingOrder="2"/>
    </xf>
    <xf numFmtId="0" fontId="94" fillId="2" borderId="13" xfId="37" applyFont="1" applyFill="1" applyBorder="1">
      <alignment horizontal="right" vertical="center" wrapText="1" indent="1" readingOrder="2"/>
    </xf>
    <xf numFmtId="1" fontId="5" fillId="4" borderId="25" xfId="37" applyNumberFormat="1" applyFont="1" applyFill="1" applyBorder="1" applyAlignment="1">
      <alignment horizontal="right" vertical="center" wrapText="1" indent="1" readingOrder="1"/>
    </xf>
    <xf numFmtId="0" fontId="94" fillId="2" borderId="111" xfId="37" applyFont="1" applyFill="1" applyBorder="1">
      <alignment horizontal="right" vertical="center" wrapText="1" indent="1" readingOrder="2"/>
    </xf>
    <xf numFmtId="1" fontId="5" fillId="2" borderId="25" xfId="37" applyNumberFormat="1" applyFont="1" applyFill="1" applyBorder="1" applyAlignment="1">
      <alignment horizontal="right" vertical="center" wrapText="1" indent="1" readingOrder="1"/>
    </xf>
    <xf numFmtId="0" fontId="100" fillId="4" borderId="34" xfId="0" applyFont="1" applyFill="1" applyBorder="1" applyAlignment="1">
      <alignment horizontal="center" readingOrder="2"/>
    </xf>
    <xf numFmtId="0" fontId="100" fillId="4" borderId="29" xfId="0" applyFont="1" applyFill="1" applyBorder="1" applyAlignment="1">
      <alignment horizontal="center" vertical="center" readingOrder="2"/>
    </xf>
    <xf numFmtId="0" fontId="95" fillId="2" borderId="0" xfId="6" applyFont="1" applyFill="1" applyAlignment="1">
      <alignment vertical="center" readingOrder="2"/>
    </xf>
    <xf numFmtId="0" fontId="101" fillId="4" borderId="29" xfId="22" applyFont="1" applyFill="1" applyBorder="1" applyAlignment="1">
      <alignment horizontal="center" vertical="center" wrapText="1" readingOrder="1"/>
    </xf>
    <xf numFmtId="0" fontId="94" fillId="2" borderId="68" xfId="37" applyFont="1" applyFill="1" applyBorder="1">
      <alignment horizontal="right" vertical="center" wrapText="1" indent="1" readingOrder="2"/>
    </xf>
    <xf numFmtId="0" fontId="94" fillId="4" borderId="70" xfId="37" applyFont="1" applyFill="1" applyBorder="1">
      <alignment horizontal="right" vertical="center" wrapText="1" indent="1" readingOrder="2"/>
    </xf>
    <xf numFmtId="0" fontId="94" fillId="2" borderId="70" xfId="37" applyFont="1" applyFill="1" applyBorder="1">
      <alignment horizontal="right" vertical="center" wrapText="1" indent="1" readingOrder="2"/>
    </xf>
    <xf numFmtId="0" fontId="94" fillId="4" borderId="72" xfId="37" applyFont="1" applyFill="1" applyBorder="1">
      <alignment horizontal="right" vertical="center" wrapText="1" indent="1" readingOrder="2"/>
    </xf>
    <xf numFmtId="0" fontId="94" fillId="2" borderId="52" xfId="35" applyFont="1" applyFill="1" applyBorder="1" applyAlignment="1">
      <alignment horizontal="center" vertical="center" readingOrder="2"/>
    </xf>
    <xf numFmtId="0" fontId="94" fillId="4" borderId="34" xfId="14" applyFont="1" applyFill="1" applyBorder="1" applyAlignment="1">
      <alignment horizontal="center" wrapText="1"/>
    </xf>
    <xf numFmtId="0" fontId="94" fillId="4" borderId="34" xfId="35" applyFont="1" applyFill="1" applyBorder="1" applyAlignment="1">
      <alignment horizontal="center" wrapText="1"/>
    </xf>
    <xf numFmtId="0" fontId="94" fillId="2" borderId="24" xfId="37" applyFont="1" applyFill="1" applyBorder="1" applyAlignment="1">
      <alignment horizontal="center" vertical="center" wrapText="1" readingOrder="2"/>
    </xf>
    <xf numFmtId="0" fontId="94" fillId="2" borderId="52" xfId="35" applyFont="1" applyFill="1" applyBorder="1" applyAlignment="1">
      <alignment horizontal="center" vertical="center"/>
    </xf>
    <xf numFmtId="0" fontId="97" fillId="2" borderId="0" xfId="0" applyFont="1" applyFill="1" applyAlignment="1">
      <alignment vertical="center" readingOrder="1"/>
    </xf>
    <xf numFmtId="0" fontId="94" fillId="2" borderId="68" xfId="37" applyFont="1" applyFill="1" applyBorder="1" applyAlignment="1">
      <alignment horizontal="center" vertical="center" wrapText="1" readingOrder="2"/>
    </xf>
    <xf numFmtId="0" fontId="94" fillId="4" borderId="70" xfId="37" applyFont="1" applyFill="1" applyBorder="1" applyAlignment="1">
      <alignment horizontal="center" vertical="center" wrapText="1" readingOrder="2"/>
    </xf>
    <xf numFmtId="0" fontId="94" fillId="4" borderId="8" xfId="37" applyFont="1" applyFill="1" applyBorder="1" applyAlignment="1">
      <alignment horizontal="center" vertical="center" wrapText="1" readingOrder="2"/>
    </xf>
    <xf numFmtId="0" fontId="94" fillId="2" borderId="70" xfId="37" applyFont="1" applyFill="1" applyBorder="1" applyAlignment="1">
      <alignment horizontal="center" vertical="center" wrapText="1" readingOrder="2"/>
    </xf>
    <xf numFmtId="0" fontId="94" fillId="2" borderId="8" xfId="37" applyFont="1" applyFill="1" applyBorder="1" applyAlignment="1">
      <alignment horizontal="center" vertical="center" wrapText="1" readingOrder="2"/>
    </xf>
    <xf numFmtId="0" fontId="94" fillId="4" borderId="72" xfId="37" applyFont="1" applyFill="1" applyBorder="1" applyAlignment="1">
      <alignment horizontal="center" vertical="center" wrapText="1" readingOrder="2"/>
    </xf>
    <xf numFmtId="0" fontId="94" fillId="4" borderId="15" xfId="37" applyFont="1" applyFill="1" applyBorder="1" applyAlignment="1">
      <alignment horizontal="center" vertical="center" wrapText="1" readingOrder="2"/>
    </xf>
    <xf numFmtId="0" fontId="95" fillId="2" borderId="0" xfId="3" applyFont="1" applyFill="1" applyAlignment="1">
      <alignment vertical="center" readingOrder="2"/>
    </xf>
    <xf numFmtId="0" fontId="94" fillId="0" borderId="36" xfId="37" applyFont="1" applyFill="1" applyBorder="1">
      <alignment horizontal="right" vertical="center" wrapText="1" indent="1" readingOrder="2"/>
    </xf>
    <xf numFmtId="0" fontId="94" fillId="4" borderId="37" xfId="37" applyFont="1" applyFill="1" applyBorder="1">
      <alignment horizontal="right" vertical="center" wrapText="1" indent="1" readingOrder="2"/>
    </xf>
    <xf numFmtId="0" fontId="94" fillId="0" borderId="37" xfId="37" applyFont="1" applyFill="1" applyBorder="1">
      <alignment horizontal="right" vertical="center" wrapText="1" indent="1" readingOrder="2"/>
    </xf>
    <xf numFmtId="0" fontId="94" fillId="4" borderId="38" xfId="37" applyFont="1" applyFill="1" applyBorder="1">
      <alignment horizontal="right" vertical="center" wrapText="1" indent="1" readingOrder="2"/>
    </xf>
    <xf numFmtId="0" fontId="94" fillId="2" borderId="45" xfId="37" applyFont="1" applyFill="1" applyBorder="1">
      <alignment horizontal="right" vertical="center" wrapText="1" indent="1" readingOrder="2"/>
    </xf>
    <xf numFmtId="0" fontId="94" fillId="2" borderId="50" xfId="37" applyFont="1" applyFill="1" applyBorder="1">
      <alignment horizontal="right" vertical="center" wrapText="1" indent="1" readingOrder="2"/>
    </xf>
    <xf numFmtId="0" fontId="100" fillId="0" borderId="11" xfId="0" applyFont="1" applyBorder="1" applyAlignment="1">
      <alignment horizontal="right" vertical="center" indent="1" readingOrder="2"/>
    </xf>
    <xf numFmtId="0" fontId="100" fillId="4" borderId="14" xfId="0" applyFont="1" applyFill="1" applyBorder="1" applyAlignment="1">
      <alignment horizontal="right" vertical="center" indent="1" readingOrder="2"/>
    </xf>
    <xf numFmtId="0" fontId="100" fillId="0" borderId="14" xfId="0" applyFont="1" applyBorder="1" applyAlignment="1">
      <alignment horizontal="right" vertical="center" indent="1" readingOrder="2"/>
    </xf>
    <xf numFmtId="0" fontId="100" fillId="0" borderId="16" xfId="0" applyFont="1" applyBorder="1" applyAlignment="1">
      <alignment horizontal="right" vertical="center" indent="1" readingOrder="2"/>
    </xf>
    <xf numFmtId="0" fontId="100" fillId="4" borderId="29" xfId="0" applyFont="1" applyFill="1" applyBorder="1" applyAlignment="1">
      <alignment horizontal="right" vertical="center" indent="1" readingOrder="2"/>
    </xf>
    <xf numFmtId="0" fontId="94" fillId="2" borderId="81" xfId="37" applyFont="1" applyFill="1" applyBorder="1" applyAlignment="1">
      <alignment horizontal="center" vertical="center" wrapText="1" readingOrder="2"/>
    </xf>
    <xf numFmtId="0" fontId="94" fillId="0" borderId="70" xfId="37" applyFont="1" applyFill="1" applyBorder="1" applyAlignment="1">
      <alignment horizontal="center" vertical="center" wrapText="1" readingOrder="2"/>
    </xf>
    <xf numFmtId="0" fontId="94" fillId="2" borderId="86" xfId="37" applyFont="1" applyFill="1" applyBorder="1" applyAlignment="1">
      <alignment horizontal="center" vertical="center" wrapText="1" readingOrder="2"/>
    </xf>
    <xf numFmtId="0" fontId="94" fillId="4" borderId="91" xfId="37" applyFont="1" applyFill="1" applyBorder="1" applyAlignment="1">
      <alignment horizontal="center" vertical="center" wrapText="1" readingOrder="2"/>
    </xf>
    <xf numFmtId="0" fontId="94" fillId="2" borderId="89" xfId="37" applyFont="1" applyFill="1" applyBorder="1" applyAlignment="1">
      <alignment horizontal="center" vertical="center" wrapText="1" readingOrder="2"/>
    </xf>
    <xf numFmtId="0" fontId="94" fillId="4" borderId="52" xfId="35" applyFont="1" applyFill="1" applyBorder="1" applyAlignment="1">
      <alignment horizontal="center" vertical="center" readingOrder="2"/>
    </xf>
    <xf numFmtId="0" fontId="94" fillId="0" borderId="89" xfId="37" applyFont="1" applyFill="1" applyBorder="1" applyAlignment="1">
      <alignment horizontal="center" vertical="center" wrapText="1" readingOrder="2"/>
    </xf>
    <xf numFmtId="0" fontId="94" fillId="4" borderId="81" xfId="35" applyFont="1" applyFill="1" applyBorder="1" applyAlignment="1">
      <alignment horizontal="center" vertical="center" readingOrder="2"/>
    </xf>
    <xf numFmtId="0" fontId="94" fillId="4" borderId="86" xfId="35" applyFont="1" applyFill="1" applyBorder="1" applyAlignment="1">
      <alignment horizontal="center" vertical="center" readingOrder="2"/>
    </xf>
    <xf numFmtId="1" fontId="97" fillId="2" borderId="0" xfId="0" applyNumberFormat="1" applyFont="1" applyFill="1" applyAlignment="1">
      <alignment vertical="center" readingOrder="1"/>
    </xf>
    <xf numFmtId="0" fontId="92" fillId="0" borderId="30" xfId="37" applyFont="1" applyFill="1" applyBorder="1" applyAlignment="1">
      <alignment horizontal="center" vertical="center" wrapText="1" readingOrder="2"/>
    </xf>
    <xf numFmtId="0" fontId="94" fillId="4" borderId="13" xfId="37" applyFont="1" applyFill="1" applyBorder="1" applyAlignment="1">
      <alignment horizontal="center" vertical="center" wrapText="1" readingOrder="2"/>
    </xf>
    <xf numFmtId="0" fontId="94" fillId="0" borderId="13" xfId="37" applyFont="1" applyFill="1" applyBorder="1" applyAlignment="1">
      <alignment horizontal="center" vertical="center" wrapText="1" readingOrder="2"/>
    </xf>
    <xf numFmtId="49" fontId="94" fillId="4" borderId="40" xfId="37" applyNumberFormat="1" applyFont="1" applyFill="1" applyBorder="1" applyAlignment="1">
      <alignment horizontal="center" vertical="center" wrapText="1" readingOrder="2"/>
    </xf>
    <xf numFmtId="49" fontId="94" fillId="2" borderId="21" xfId="37" applyNumberFormat="1" applyFont="1" applyFill="1" applyBorder="1" applyAlignment="1">
      <alignment horizontal="center" vertical="center" wrapText="1" readingOrder="2"/>
    </xf>
    <xf numFmtId="49" fontId="94" fillId="4" borderId="21" xfId="37" applyNumberFormat="1" applyFont="1" applyFill="1" applyBorder="1" applyAlignment="1">
      <alignment horizontal="center" vertical="center" wrapText="1" readingOrder="2"/>
    </xf>
    <xf numFmtId="0" fontId="94" fillId="0" borderId="40" xfId="37" applyFont="1" applyFill="1" applyBorder="1" applyAlignment="1">
      <alignment horizontal="center" vertical="center" wrapText="1" readingOrder="2"/>
    </xf>
    <xf numFmtId="0" fontId="92" fillId="4" borderId="28" xfId="37" applyFont="1" applyFill="1" applyBorder="1" applyAlignment="1">
      <alignment horizontal="center" vertical="center" wrapText="1" readingOrder="2"/>
    </xf>
    <xf numFmtId="0" fontId="94" fillId="0" borderId="30" xfId="37" applyFont="1" applyFill="1" applyBorder="1" applyAlignment="1">
      <alignment horizontal="center" vertical="center" wrapText="1" readingOrder="2"/>
    </xf>
    <xf numFmtId="0" fontId="94" fillId="4" borderId="28" xfId="37" applyFont="1" applyFill="1" applyBorder="1" applyAlignment="1">
      <alignment horizontal="center" vertical="center" wrapText="1" readingOrder="2"/>
    </xf>
    <xf numFmtId="0" fontId="92" fillId="0" borderId="0" xfId="1" applyFont="1" applyAlignment="1">
      <alignment horizontal="right" vertical="center" wrapText="1" indent="1" readingOrder="2"/>
    </xf>
    <xf numFmtId="0" fontId="92" fillId="0" borderId="110" xfId="1" applyFont="1" applyBorder="1" applyAlignment="1">
      <alignment horizontal="right" vertical="center" wrapText="1" indent="1" readingOrder="2"/>
    </xf>
    <xf numFmtId="3" fontId="21" fillId="2" borderId="0" xfId="6" applyNumberFormat="1" applyFont="1" applyFill="1" applyAlignment="1">
      <alignment vertical="center"/>
    </xf>
    <xf numFmtId="3" fontId="20" fillId="2" borderId="17" xfId="37" applyNumberFormat="1" applyFont="1" applyFill="1" applyBorder="1" applyAlignment="1">
      <alignment horizontal="left" vertical="center" wrapText="1" indent="1" readingOrder="1"/>
    </xf>
    <xf numFmtId="3" fontId="20" fillId="4" borderId="14" xfId="37" applyNumberFormat="1" applyFont="1" applyFill="1" applyBorder="1" applyAlignment="1">
      <alignment horizontal="left" vertical="center" wrapText="1" indent="1" readingOrder="1"/>
    </xf>
    <xf numFmtId="3" fontId="20" fillId="2" borderId="14" xfId="37" applyNumberFormat="1" applyFont="1" applyFill="1" applyBorder="1" applyAlignment="1">
      <alignment horizontal="left" vertical="center" wrapText="1" indent="1" readingOrder="1"/>
    </xf>
    <xf numFmtId="3" fontId="20" fillId="2" borderId="76" xfId="37" applyNumberFormat="1" applyFont="1" applyFill="1" applyBorder="1" applyAlignment="1">
      <alignment horizontal="left" vertical="center" wrapText="1" indent="1" readingOrder="1"/>
    </xf>
    <xf numFmtId="3" fontId="5" fillId="2" borderId="17" xfId="37" applyNumberFormat="1" applyFont="1" applyFill="1" applyBorder="1" applyAlignment="1">
      <alignment horizontal="left" vertical="center" wrapText="1" indent="1" readingOrder="1"/>
    </xf>
    <xf numFmtId="3" fontId="5" fillId="2" borderId="7" xfId="41" applyNumberFormat="1" applyFont="1" applyFill="1" applyBorder="1">
      <alignment horizontal="right" vertical="center" indent="1"/>
    </xf>
    <xf numFmtId="3" fontId="20" fillId="2" borderId="7" xfId="36" applyNumberFormat="1" applyFont="1" applyFill="1" applyBorder="1">
      <alignment horizontal="right" vertical="center" indent="1"/>
    </xf>
    <xf numFmtId="3" fontId="5" fillId="2" borderId="11" xfId="41" applyNumberFormat="1" applyFont="1" applyFill="1" applyBorder="1">
      <alignment horizontal="right" vertical="center" indent="1"/>
    </xf>
    <xf numFmtId="3" fontId="5" fillId="4" borderId="8" xfId="41" applyNumberFormat="1" applyFont="1" applyFill="1" applyBorder="1">
      <alignment horizontal="right" vertical="center" indent="1"/>
    </xf>
    <xf numFmtId="3" fontId="20" fillId="4" borderId="7" xfId="36" applyNumberFormat="1" applyFont="1" applyFill="1" applyBorder="1">
      <alignment horizontal="right" vertical="center" indent="1"/>
    </xf>
    <xf numFmtId="3" fontId="5" fillId="2" borderId="8" xfId="41" applyNumberFormat="1" applyFont="1" applyFill="1" applyBorder="1">
      <alignment horizontal="right" vertical="center" indent="1"/>
    </xf>
    <xf numFmtId="3" fontId="5" fillId="2" borderId="16" xfId="41" applyNumberFormat="1" applyFont="1" applyFill="1" applyBorder="1">
      <alignment horizontal="right" vertical="center" indent="1"/>
    </xf>
    <xf numFmtId="3" fontId="5" fillId="2" borderId="15" xfId="41" applyNumberFormat="1" applyFont="1" applyFill="1" applyBorder="1">
      <alignment horizontal="right" vertical="center" indent="1"/>
    </xf>
    <xf numFmtId="3" fontId="20" fillId="2" borderId="130" xfId="36" applyNumberFormat="1" applyFont="1" applyFill="1" applyBorder="1">
      <alignment horizontal="right" vertical="center" indent="1"/>
    </xf>
    <xf numFmtId="3" fontId="5" fillId="2" borderId="0" xfId="41" applyNumberFormat="1" applyFont="1" applyFill="1" applyBorder="1">
      <alignment horizontal="right" vertical="center" indent="1"/>
    </xf>
    <xf numFmtId="167" fontId="20" fillId="4" borderId="29" xfId="52" applyNumberFormat="1" applyFont="1" applyFill="1" applyBorder="1" applyAlignment="1">
      <alignment horizontal="left" vertical="center" wrapText="1" indent="1" readingOrder="1"/>
    </xf>
    <xf numFmtId="0" fontId="95" fillId="2" borderId="0" xfId="3" applyFont="1" applyFill="1" applyAlignment="1">
      <alignment vertical="center"/>
    </xf>
    <xf numFmtId="0" fontId="99" fillId="2" borderId="0" xfId="3" applyFont="1" applyFill="1" applyAlignment="1">
      <alignment vertical="center"/>
    </xf>
    <xf numFmtId="0" fontId="95" fillId="2" borderId="0" xfId="6" applyFont="1" applyFill="1" applyAlignment="1">
      <alignment vertical="center"/>
    </xf>
    <xf numFmtId="0" fontId="94" fillId="2" borderId="131" xfId="42" applyFont="1" applyFill="1" applyBorder="1" applyAlignment="1">
      <alignment horizontal="center" vertical="center" wrapText="1" readingOrder="2"/>
    </xf>
    <xf numFmtId="0" fontId="5" fillId="2" borderId="74" xfId="36" applyFont="1" applyFill="1" applyBorder="1">
      <alignment horizontal="right" vertical="center" indent="1"/>
    </xf>
    <xf numFmtId="1" fontId="20" fillId="2" borderId="74" xfId="36" applyNumberFormat="1" applyFont="1" applyFill="1" applyBorder="1">
      <alignment horizontal="right" vertical="center" indent="1"/>
    </xf>
    <xf numFmtId="0" fontId="20" fillId="2" borderId="74" xfId="41" applyFont="1" applyFill="1" applyBorder="1">
      <alignment horizontal="right" vertical="center" indent="1"/>
    </xf>
    <xf numFmtId="0" fontId="5" fillId="2" borderId="132" xfId="42" applyFont="1" applyFill="1" applyBorder="1" applyAlignment="1">
      <alignment horizontal="center" vertical="center" wrapText="1" readingOrder="1"/>
    </xf>
    <xf numFmtId="0" fontId="94" fillId="4" borderId="133" xfId="42" applyFont="1" applyFill="1" applyBorder="1" applyAlignment="1">
      <alignment horizontal="center" vertical="center" wrapText="1" readingOrder="2"/>
    </xf>
    <xf numFmtId="0" fontId="5" fillId="4" borderId="53" xfId="36" applyFont="1" applyFill="1" applyBorder="1">
      <alignment horizontal="right" vertical="center" indent="1"/>
    </xf>
    <xf numFmtId="0" fontId="20" fillId="4" borderId="53" xfId="36" applyFont="1" applyFill="1" applyBorder="1">
      <alignment horizontal="right" vertical="center" indent="1"/>
    </xf>
    <xf numFmtId="1" fontId="20" fillId="4" borderId="53" xfId="36" applyNumberFormat="1" applyFont="1" applyFill="1" applyBorder="1">
      <alignment horizontal="right" vertical="center" indent="1"/>
    </xf>
    <xf numFmtId="0" fontId="5" fillId="4" borderId="54" xfId="41" applyFont="1" applyFill="1" applyBorder="1">
      <alignment horizontal="right" vertical="center" indent="1"/>
    </xf>
    <xf numFmtId="0" fontId="20" fillId="4" borderId="54" xfId="41" applyFont="1" applyFill="1" applyBorder="1">
      <alignment horizontal="right" vertical="center" indent="1"/>
    </xf>
    <xf numFmtId="0" fontId="5" fillId="4" borderId="134" xfId="42" applyFont="1" applyFill="1" applyBorder="1" applyAlignment="1">
      <alignment horizontal="center" vertical="center" wrapText="1" readingOrder="1"/>
    </xf>
    <xf numFmtId="0" fontId="94" fillId="2" borderId="133" xfId="42" applyFont="1" applyFill="1" applyBorder="1" applyAlignment="1">
      <alignment horizontal="center" vertical="center" wrapText="1" readingOrder="2"/>
    </xf>
    <xf numFmtId="0" fontId="5" fillId="2" borderId="53" xfId="36" applyFont="1" applyFill="1" applyBorder="1">
      <alignment horizontal="right" vertical="center" indent="1"/>
    </xf>
    <xf numFmtId="0" fontId="20" fillId="2" borderId="53" xfId="36" applyFont="1" applyFill="1" applyBorder="1">
      <alignment horizontal="right" vertical="center" indent="1"/>
    </xf>
    <xf numFmtId="1" fontId="20" fillId="2" borderId="53" xfId="36" applyNumberFormat="1" applyFont="1" applyFill="1" applyBorder="1">
      <alignment horizontal="right" vertical="center" indent="1"/>
    </xf>
    <xf numFmtId="0" fontId="5" fillId="2" borderId="54" xfId="41" applyFont="1" applyFill="1" applyBorder="1">
      <alignment horizontal="right" vertical="center" indent="1"/>
    </xf>
    <xf numFmtId="0" fontId="20" fillId="2" borderId="54" xfId="41" applyFont="1" applyFill="1" applyBorder="1">
      <alignment horizontal="right" vertical="center" indent="1"/>
    </xf>
    <xf numFmtId="0" fontId="5" fillId="2" borderId="134" xfId="42" applyFont="1" applyFill="1" applyBorder="1" applyAlignment="1">
      <alignment horizontal="center" vertical="center" wrapText="1" readingOrder="1"/>
    </xf>
    <xf numFmtId="0" fontId="94" fillId="2" borderId="135" xfId="42" applyFont="1" applyFill="1" applyBorder="1" applyAlignment="1">
      <alignment horizontal="center" vertical="center" wrapText="1" readingOrder="2"/>
    </xf>
    <xf numFmtId="0" fontId="5" fillId="2" borderId="55" xfId="36" applyFont="1" applyFill="1" applyBorder="1">
      <alignment horizontal="right" vertical="center" indent="1"/>
    </xf>
    <xf numFmtId="0" fontId="20" fillId="2" borderId="55" xfId="36" applyFont="1" applyFill="1" applyBorder="1">
      <alignment horizontal="right" vertical="center" indent="1"/>
    </xf>
    <xf numFmtId="1" fontId="20" fillId="2" borderId="55" xfId="36" applyNumberFormat="1" applyFont="1" applyFill="1" applyBorder="1">
      <alignment horizontal="right" vertical="center" indent="1"/>
    </xf>
    <xf numFmtId="0" fontId="5" fillId="2" borderId="55" xfId="41" applyFont="1" applyFill="1" applyBorder="1">
      <alignment horizontal="right" vertical="center" indent="1"/>
    </xf>
    <xf numFmtId="0" fontId="20" fillId="2" borderId="55" xfId="41" applyFont="1" applyFill="1" applyBorder="1">
      <alignment horizontal="right" vertical="center" indent="1"/>
    </xf>
    <xf numFmtId="0" fontId="5" fillId="2" borderId="136" xfId="42" applyFont="1" applyFill="1" applyBorder="1" applyAlignment="1">
      <alignment horizontal="center" vertical="center" wrapText="1" readingOrder="1"/>
    </xf>
    <xf numFmtId="0" fontId="94" fillId="4" borderId="33" xfId="42" applyFont="1" applyFill="1" applyBorder="1" applyAlignment="1">
      <alignment horizontal="center" vertical="center" wrapText="1" readingOrder="2"/>
    </xf>
    <xf numFmtId="0" fontId="5" fillId="4" borderId="35" xfId="36" applyFont="1" applyFill="1" applyBorder="1">
      <alignment horizontal="right" vertical="center" indent="1"/>
    </xf>
    <xf numFmtId="0" fontId="20" fillId="4" borderId="35" xfId="36" applyFont="1" applyFill="1" applyBorder="1">
      <alignment horizontal="right" vertical="center" indent="1"/>
    </xf>
    <xf numFmtId="1" fontId="20" fillId="4" borderId="35" xfId="36" applyNumberFormat="1" applyFont="1" applyFill="1" applyBorder="1">
      <alignment horizontal="right" vertical="center" indent="1"/>
    </xf>
    <xf numFmtId="0" fontId="5" fillId="4" borderId="35" xfId="41" applyFont="1" applyFill="1" applyBorder="1">
      <alignment horizontal="right" vertical="center" indent="1"/>
    </xf>
    <xf numFmtId="0" fontId="20" fillId="4" borderId="35" xfId="41" applyFont="1" applyFill="1" applyBorder="1">
      <alignment horizontal="right" vertical="center" indent="1"/>
    </xf>
    <xf numFmtId="0" fontId="5" fillId="4" borderId="33" xfId="42" applyFont="1" applyFill="1" applyBorder="1" applyAlignment="1">
      <alignment horizontal="center" vertical="center" wrapText="1" readingOrder="1"/>
    </xf>
    <xf numFmtId="0" fontId="94" fillId="0" borderId="22" xfId="35" applyFont="1" applyFill="1" applyBorder="1" applyAlignment="1">
      <alignment horizontal="center" vertical="center"/>
    </xf>
    <xf numFmtId="0" fontId="20" fillId="0" borderId="35" xfId="35" applyFont="1" applyFill="1" applyBorder="1" applyAlignment="1">
      <alignment horizontal="right" vertical="center" indent="1"/>
    </xf>
    <xf numFmtId="1" fontId="20" fillId="0" borderId="35" xfId="36" applyNumberFormat="1" applyFont="1" applyFill="1" applyBorder="1">
      <alignment horizontal="right" vertical="center" indent="1"/>
    </xf>
    <xf numFmtId="1" fontId="20" fillId="0" borderId="35" xfId="35" applyNumberFormat="1" applyFont="1" applyFill="1" applyBorder="1" applyAlignment="1">
      <alignment horizontal="right" vertical="center" indent="1"/>
    </xf>
    <xf numFmtId="0" fontId="5" fillId="0" borderId="33" xfId="35" applyFont="1" applyFill="1" applyBorder="1" applyAlignment="1">
      <alignment horizontal="center" vertical="center" readingOrder="1"/>
    </xf>
    <xf numFmtId="1" fontId="5" fillId="2" borderId="74" xfId="36" applyNumberFormat="1" applyFont="1" applyFill="1" applyBorder="1">
      <alignment horizontal="right" vertical="center" indent="1"/>
    </xf>
    <xf numFmtId="1" fontId="5" fillId="4" borderId="53" xfId="36" applyNumberFormat="1" applyFont="1" applyFill="1" applyBorder="1">
      <alignment horizontal="right" vertical="center" indent="1"/>
    </xf>
    <xf numFmtId="1" fontId="5" fillId="2" borderId="53" xfId="36" applyNumberFormat="1" applyFont="1" applyFill="1" applyBorder="1">
      <alignment horizontal="right" vertical="center" indent="1"/>
    </xf>
    <xf numFmtId="1" fontId="5" fillId="2" borderId="55" xfId="36" applyNumberFormat="1" applyFont="1" applyFill="1" applyBorder="1">
      <alignment horizontal="right" vertical="center" indent="1"/>
    </xf>
    <xf numFmtId="1" fontId="5" fillId="4" borderId="35" xfId="36" applyNumberFormat="1" applyFont="1" applyFill="1" applyBorder="1">
      <alignment horizontal="right" vertical="center" indent="1"/>
    </xf>
    <xf numFmtId="1" fontId="5" fillId="2" borderId="74" xfId="41" applyNumberFormat="1" applyFont="1" applyFill="1" applyBorder="1">
      <alignment horizontal="right" vertical="center" indent="1"/>
    </xf>
    <xf numFmtId="3" fontId="5" fillId="0" borderId="21" xfId="41" applyNumberFormat="1" applyFont="1" applyBorder="1">
      <alignment horizontal="right" vertical="center" indent="1"/>
    </xf>
    <xf numFmtId="0" fontId="5" fillId="0" borderId="21" xfId="41" applyFont="1" applyBorder="1">
      <alignment horizontal="right" vertical="center" indent="1"/>
    </xf>
    <xf numFmtId="0" fontId="36" fillId="2" borderId="0" xfId="1" applyFont="1" applyFill="1" applyAlignment="1">
      <alignment horizontal="right" vertical="center" wrapText="1" indent="1"/>
    </xf>
    <xf numFmtId="0" fontId="51" fillId="2" borderId="0" xfId="1" applyFont="1" applyFill="1" applyAlignment="1">
      <alignment horizontal="left" vertical="center" wrapText="1" indent="1"/>
    </xf>
    <xf numFmtId="0" fontId="49" fillId="2" borderId="0" xfId="1" applyFont="1" applyFill="1" applyAlignment="1">
      <alignment horizontal="center" vertical="center"/>
    </xf>
    <xf numFmtId="0" fontId="52" fillId="2" borderId="0" xfId="1" applyFont="1" applyFill="1" applyAlignment="1">
      <alignment horizontal="center" vertical="center" wrapText="1"/>
    </xf>
    <xf numFmtId="0" fontId="52" fillId="2" borderId="0" xfId="1" applyFont="1" applyFill="1" applyAlignment="1">
      <alignment horizontal="center" vertical="center"/>
    </xf>
    <xf numFmtId="0" fontId="37" fillId="2" borderId="0" xfId="1" applyFont="1" applyFill="1" applyAlignment="1">
      <alignment horizontal="right" vertical="center" wrapText="1" indent="1"/>
    </xf>
    <xf numFmtId="0" fontId="41" fillId="2" borderId="0" xfId="1" applyFont="1" applyFill="1" applyAlignment="1">
      <alignment horizontal="left" vertical="center" wrapText="1" indent="1"/>
    </xf>
    <xf numFmtId="0" fontId="80" fillId="2" borderId="0" xfId="1" applyFont="1" applyFill="1" applyAlignment="1">
      <alignment horizontal="left" vertical="center" wrapText="1" indent="1"/>
    </xf>
    <xf numFmtId="0" fontId="57" fillId="2" borderId="0" xfId="1" applyFont="1" applyFill="1" applyAlignment="1">
      <alignment horizontal="center" vertical="center"/>
    </xf>
    <xf numFmtId="0" fontId="58" fillId="2" borderId="0" xfId="1" applyFont="1" applyFill="1" applyAlignment="1">
      <alignment horizontal="center" vertical="center" wrapText="1"/>
    </xf>
    <xf numFmtId="0" fontId="58" fillId="2" borderId="0" xfId="1" applyFont="1" applyFill="1" applyAlignment="1">
      <alignment horizontal="center" vertical="center"/>
    </xf>
    <xf numFmtId="0" fontId="72" fillId="2" borderId="0" xfId="1" applyFont="1" applyFill="1" applyAlignment="1">
      <alignment horizontal="right" vertical="top" wrapText="1" indent="1"/>
    </xf>
    <xf numFmtId="0" fontId="8" fillId="2" borderId="0" xfId="1" applyFont="1" applyFill="1" applyAlignment="1">
      <alignment horizontal="left" vertical="top" wrapText="1" indent="1"/>
    </xf>
    <xf numFmtId="0" fontId="20" fillId="2" borderId="0" xfId="1" applyFont="1" applyFill="1" applyAlignment="1">
      <alignment horizontal="left" vertical="center" wrapText="1" indent="1"/>
    </xf>
    <xf numFmtId="0" fontId="5" fillId="2" borderId="0" xfId="1" applyFill="1" applyAlignment="1">
      <alignment horizontal="center"/>
    </xf>
    <xf numFmtId="0" fontId="68" fillId="2" borderId="0" xfId="1" applyFont="1" applyFill="1" applyAlignment="1">
      <alignment horizontal="center" vertical="center"/>
    </xf>
    <xf numFmtId="0" fontId="5" fillId="2" borderId="0" xfId="47" applyFill="1" applyAlignment="1">
      <alignment horizontal="center" vertical="center"/>
    </xf>
    <xf numFmtId="0" fontId="22" fillId="2" borderId="0" xfId="47" applyFont="1" applyFill="1" applyBorder="1" applyAlignment="1">
      <alignment horizontal="left" vertical="center"/>
    </xf>
    <xf numFmtId="0" fontId="5" fillId="2" borderId="0" xfId="47" applyFill="1" applyAlignment="1">
      <alignment horizontal="right" vertical="center"/>
    </xf>
    <xf numFmtId="0" fontId="72" fillId="2" borderId="0" xfId="47" applyFont="1" applyFill="1" applyAlignment="1">
      <alignment horizontal="center" vertical="center" wrapText="1"/>
    </xf>
    <xf numFmtId="0" fontId="95" fillId="2" borderId="0" xfId="47" applyFont="1" applyFill="1" applyAlignment="1">
      <alignment horizontal="center" vertical="center" wrapText="1"/>
    </xf>
    <xf numFmtId="0" fontId="36" fillId="2" borderId="0" xfId="47" applyFont="1" applyFill="1" applyAlignment="1">
      <alignment horizontal="center" vertical="center" wrapText="1"/>
    </xf>
    <xf numFmtId="0" fontId="21" fillId="2" borderId="0" xfId="24" applyFont="1" applyFill="1" applyAlignment="1">
      <alignment horizontal="center" vertical="center" wrapText="1" readingOrder="2"/>
    </xf>
    <xf numFmtId="0" fontId="37" fillId="4" borderId="19" xfId="47" applyFont="1" applyFill="1" applyBorder="1" applyAlignment="1">
      <alignment horizontal="center" vertical="center" wrapText="1"/>
    </xf>
    <xf numFmtId="0" fontId="37" fillId="4" borderId="23" xfId="47" applyFont="1" applyFill="1" applyBorder="1" applyAlignment="1">
      <alignment horizontal="center" vertical="center" wrapText="1"/>
    </xf>
    <xf numFmtId="49" fontId="37" fillId="4" borderId="26" xfId="1" applyNumberFormat="1" applyFont="1" applyFill="1" applyBorder="1" applyAlignment="1">
      <alignment horizontal="center" vertical="center" wrapText="1"/>
    </xf>
    <xf numFmtId="49" fontId="37" fillId="4" borderId="27" xfId="1" applyNumberFormat="1" applyFont="1" applyFill="1" applyBorder="1" applyAlignment="1">
      <alignment horizontal="center" vertical="center" wrapText="1"/>
    </xf>
    <xf numFmtId="49" fontId="37" fillId="4" borderId="28" xfId="1" applyNumberFormat="1" applyFont="1" applyFill="1" applyBorder="1" applyAlignment="1">
      <alignment horizontal="center" vertical="center" wrapText="1"/>
    </xf>
    <xf numFmtId="49" fontId="94" fillId="4" borderId="26" xfId="1" applyNumberFormat="1" applyFont="1" applyFill="1" applyBorder="1" applyAlignment="1">
      <alignment horizontal="center" vertical="center" wrapText="1"/>
    </xf>
    <xf numFmtId="0" fontId="9" fillId="4" borderId="18" xfId="47" applyFont="1" applyFill="1" applyBorder="1" applyAlignment="1">
      <alignment horizontal="center" vertical="center" wrapText="1"/>
    </xf>
    <xf numFmtId="0" fontId="9" fillId="4" borderId="22" xfId="47" applyFont="1" applyFill="1" applyBorder="1" applyAlignment="1">
      <alignment horizontal="center" vertical="center" wrapText="1"/>
    </xf>
    <xf numFmtId="0" fontId="74" fillId="2" borderId="0" xfId="0" applyFont="1" applyFill="1" applyAlignment="1">
      <alignment horizontal="center" vertical="center" readingOrder="1"/>
    </xf>
    <xf numFmtId="0" fontId="97" fillId="2" borderId="0" xfId="0" applyFont="1" applyFill="1" applyAlignment="1">
      <alignment horizontal="center" vertical="center" readingOrder="1"/>
    </xf>
    <xf numFmtId="0" fontId="75" fillId="2" borderId="0" xfId="0" applyFont="1" applyFill="1" applyAlignment="1">
      <alignment horizontal="center" vertical="center" readingOrder="1"/>
    </xf>
    <xf numFmtId="0" fontId="96" fillId="2" borderId="0" xfId="0" applyFont="1" applyFill="1" applyAlignment="1">
      <alignment horizontal="center" vertical="center" readingOrder="1"/>
    </xf>
    <xf numFmtId="0" fontId="76" fillId="2" borderId="0" xfId="0" applyFont="1" applyFill="1" applyAlignment="1">
      <alignment horizontal="center" vertical="center" readingOrder="1"/>
    </xf>
    <xf numFmtId="0" fontId="37" fillId="4" borderId="19" xfId="47" applyFont="1" applyFill="1" applyBorder="1" applyAlignment="1">
      <alignment horizontal="center" vertical="center"/>
    </xf>
    <xf numFmtId="0" fontId="37" fillId="4" borderId="21" xfId="47" applyFont="1" applyFill="1" applyBorder="1" applyAlignment="1">
      <alignment horizontal="center" vertical="center"/>
    </xf>
    <xf numFmtId="0" fontId="37" fillId="4" borderId="49" xfId="47" applyFont="1" applyFill="1" applyBorder="1" applyAlignment="1">
      <alignment horizontal="center" vertical="center"/>
    </xf>
    <xf numFmtId="0" fontId="95" fillId="2" borderId="0" xfId="24" applyFont="1" applyFill="1" applyAlignment="1">
      <alignment horizontal="center" vertical="center" wrapText="1" readingOrder="2"/>
    </xf>
    <xf numFmtId="0" fontId="36" fillId="2" borderId="0" xfId="24" applyFont="1" applyFill="1" applyAlignment="1">
      <alignment horizontal="center" vertical="center" wrapText="1" readingOrder="2"/>
    </xf>
    <xf numFmtId="0" fontId="21" fillId="2" borderId="0" xfId="47" applyFont="1" applyFill="1" applyAlignment="1">
      <alignment horizontal="center" vertical="center" wrapText="1"/>
    </xf>
    <xf numFmtId="0" fontId="21" fillId="2" borderId="0" xfId="24" applyFont="1" applyFill="1" applyAlignment="1">
      <alignment horizontal="center" vertical="center" wrapText="1" readingOrder="1"/>
    </xf>
    <xf numFmtId="0" fontId="9" fillId="4" borderId="34" xfId="47" applyFont="1" applyFill="1" applyBorder="1" applyAlignment="1">
      <alignment horizontal="center" vertical="center" wrapText="1"/>
    </xf>
    <xf numFmtId="0" fontId="9" fillId="4" borderId="25" xfId="47" applyFont="1" applyFill="1" applyBorder="1" applyAlignment="1">
      <alignment horizontal="center" vertical="center" wrapText="1"/>
    </xf>
    <xf numFmtId="0" fontId="9" fillId="4" borderId="46" xfId="47" applyFont="1" applyFill="1" applyBorder="1" applyAlignment="1">
      <alignment horizontal="center" vertical="center" wrapText="1"/>
    </xf>
    <xf numFmtId="0" fontId="20" fillId="4" borderId="25" xfId="1" applyFont="1" applyFill="1" applyBorder="1" applyAlignment="1">
      <alignment horizontal="center" vertical="center" wrapText="1"/>
    </xf>
    <xf numFmtId="0" fontId="20" fillId="4" borderId="46" xfId="1" applyFont="1" applyFill="1" applyBorder="1" applyAlignment="1">
      <alignment horizontal="center" vertical="center" wrapText="1"/>
    </xf>
    <xf numFmtId="0" fontId="94" fillId="4" borderId="26" xfId="1" applyNumberFormat="1" applyFont="1" applyFill="1" applyBorder="1" applyAlignment="1">
      <alignment horizontal="center" vertical="center" wrapText="1"/>
    </xf>
    <xf numFmtId="0" fontId="94" fillId="4" borderId="27" xfId="1" applyNumberFormat="1" applyFont="1" applyFill="1" applyBorder="1" applyAlignment="1">
      <alignment horizontal="center" vertical="center" wrapText="1"/>
    </xf>
    <xf numFmtId="0" fontId="94" fillId="4" borderId="28" xfId="1" applyNumberFormat="1" applyFont="1" applyFill="1" applyBorder="1" applyAlignment="1">
      <alignment horizontal="center" vertical="center" wrapText="1"/>
    </xf>
    <xf numFmtId="0" fontId="37" fillId="4" borderId="26" xfId="1" applyFont="1" applyFill="1" applyBorder="1" applyAlignment="1">
      <alignment horizontal="center" vertical="center" wrapText="1"/>
    </xf>
    <xf numFmtId="0" fontId="37" fillId="4" borderId="27" xfId="1" applyFont="1" applyFill="1" applyBorder="1" applyAlignment="1">
      <alignment horizontal="center" vertical="center" wrapText="1"/>
    </xf>
    <xf numFmtId="0" fontId="37" fillId="4" borderId="28" xfId="1" applyFont="1" applyFill="1" applyBorder="1" applyAlignment="1">
      <alignment horizontal="center" vertical="center" wrapText="1"/>
    </xf>
    <xf numFmtId="0" fontId="82" fillId="0" borderId="107" xfId="0" applyFont="1" applyBorder="1" applyAlignment="1">
      <alignment horizontal="right" vertical="top" wrapText="1" readingOrder="2"/>
    </xf>
    <xf numFmtId="0" fontId="5" fillId="0" borderId="0" xfId="47" applyAlignment="1">
      <alignment horizontal="center" vertical="center"/>
    </xf>
    <xf numFmtId="0" fontId="81" fillId="0" borderId="107" xfId="0" applyFont="1" applyBorder="1" applyAlignment="1">
      <alignment horizontal="left" vertical="top" wrapText="1"/>
    </xf>
    <xf numFmtId="0" fontId="67" fillId="2" borderId="0" xfId="1" applyFont="1" applyFill="1" applyAlignment="1">
      <alignment horizontal="center" vertical="top"/>
    </xf>
    <xf numFmtId="0" fontId="57" fillId="2" borderId="0" xfId="1" applyFont="1" applyFill="1" applyAlignment="1">
      <alignment horizontal="center" vertical="top"/>
    </xf>
    <xf numFmtId="0" fontId="68" fillId="2" borderId="0" xfId="1" applyFont="1" applyFill="1" applyAlignment="1">
      <alignment horizontal="center" vertical="top" wrapText="1"/>
    </xf>
    <xf numFmtId="0" fontId="58" fillId="2" borderId="0" xfId="1" applyFont="1" applyFill="1" applyAlignment="1">
      <alignment horizontal="center" vertical="top"/>
    </xf>
    <xf numFmtId="0" fontId="36" fillId="2" borderId="0" xfId="1" applyFont="1" applyFill="1" applyAlignment="1">
      <alignment horizontal="right" vertical="top" wrapText="1" indent="1"/>
    </xf>
    <xf numFmtId="0" fontId="71" fillId="2" borderId="0" xfId="1" applyFont="1" applyFill="1" applyAlignment="1">
      <alignment horizontal="left" vertical="top" wrapText="1" indent="1"/>
    </xf>
    <xf numFmtId="0" fontId="95" fillId="2" borderId="0" xfId="1" applyFont="1" applyFill="1" applyAlignment="1">
      <alignment horizontal="right" vertical="top" wrapText="1" indent="1"/>
    </xf>
    <xf numFmtId="0" fontId="99" fillId="2" borderId="0" xfId="6" applyFont="1" applyFill="1" applyAlignment="1">
      <alignment horizontal="center" vertical="center"/>
    </xf>
    <xf numFmtId="0" fontId="95" fillId="2" borderId="0" xfId="6" applyFont="1" applyFill="1" applyAlignment="1">
      <alignment horizontal="center" vertical="center" readingOrder="2"/>
    </xf>
    <xf numFmtId="0" fontId="21" fillId="2" borderId="0" xfId="6" applyFont="1" applyFill="1" applyAlignment="1">
      <alignment horizontal="center" vertical="center" readingOrder="2"/>
    </xf>
    <xf numFmtId="0" fontId="21" fillId="2" borderId="0" xfId="6" applyFont="1" applyFill="1" applyAlignment="1">
      <alignment horizontal="center" vertical="center"/>
    </xf>
    <xf numFmtId="0" fontId="94" fillId="4" borderId="17" xfId="1" applyFont="1" applyFill="1" applyBorder="1" applyAlignment="1">
      <alignment horizontal="center" vertical="center" wrapText="1"/>
    </xf>
    <xf numFmtId="0" fontId="94" fillId="4" borderId="76" xfId="1" applyFont="1" applyFill="1" applyBorder="1" applyAlignment="1">
      <alignment horizontal="center" vertical="center" wrapText="1"/>
    </xf>
    <xf numFmtId="0" fontId="94" fillId="4" borderId="26" xfId="22" applyFont="1" applyFill="1" applyBorder="1" applyAlignment="1">
      <alignment horizontal="center" vertical="center" wrapText="1"/>
    </xf>
    <xf numFmtId="0" fontId="94" fillId="4" borderId="27" xfId="22" applyFont="1" applyFill="1" applyBorder="1" applyAlignment="1">
      <alignment horizontal="center" vertical="center" wrapText="1"/>
    </xf>
    <xf numFmtId="0" fontId="94" fillId="4" borderId="28" xfId="22" applyFont="1" applyFill="1" applyBorder="1" applyAlignment="1">
      <alignment horizontal="center" vertical="center" wrapText="1"/>
    </xf>
    <xf numFmtId="1" fontId="9" fillId="4" borderId="66" xfId="12" applyFill="1" applyBorder="1" applyAlignment="1">
      <alignment horizontal="center" vertical="center" wrapText="1"/>
    </xf>
    <xf numFmtId="1" fontId="9" fillId="4" borderId="67" xfId="12" applyFill="1" applyBorder="1" applyAlignment="1">
      <alignment horizontal="center" vertical="center" wrapText="1"/>
    </xf>
    <xf numFmtId="0" fontId="94" fillId="4" borderId="14" xfId="1" applyFont="1" applyFill="1" applyBorder="1" applyAlignment="1">
      <alignment horizontal="center" vertical="center" wrapText="1"/>
    </xf>
    <xf numFmtId="0" fontId="94" fillId="4" borderId="34" xfId="1" applyFont="1" applyFill="1" applyBorder="1" applyAlignment="1">
      <alignment horizontal="center" vertical="center" wrapText="1"/>
    </xf>
    <xf numFmtId="0" fontId="9" fillId="4" borderId="17"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4" borderId="76" xfId="1" applyFont="1" applyFill="1" applyBorder="1" applyAlignment="1">
      <alignment horizontal="center" vertical="center" wrapText="1"/>
    </xf>
    <xf numFmtId="0" fontId="20" fillId="4" borderId="35" xfId="1" applyFont="1" applyFill="1" applyBorder="1" applyAlignment="1">
      <alignment horizontal="center" vertical="center" wrapText="1"/>
    </xf>
    <xf numFmtId="0" fontId="94" fillId="4" borderId="52" xfId="9" applyFont="1" applyFill="1" applyBorder="1" applyAlignment="1">
      <alignment horizontal="center" vertical="center" wrapText="1"/>
    </xf>
    <xf numFmtId="0" fontId="94" fillId="4" borderId="29" xfId="22" applyFont="1" applyFill="1" applyBorder="1" applyAlignment="1">
      <alignment horizontal="center" vertical="center" wrapText="1"/>
    </xf>
    <xf numFmtId="1" fontId="9" fillId="4" borderId="51" xfId="12" applyFill="1" applyBorder="1" applyAlignment="1">
      <alignment horizontal="center" vertical="center" wrapText="1"/>
    </xf>
    <xf numFmtId="0" fontId="99" fillId="2" borderId="0" xfId="3" applyFont="1" applyFill="1" applyAlignment="1">
      <alignment horizontal="center" vertical="center"/>
    </xf>
    <xf numFmtId="0" fontId="95" fillId="2" borderId="0" xfId="3" applyFont="1" applyFill="1" applyAlignment="1">
      <alignment horizontal="center" vertical="center" readingOrder="2"/>
    </xf>
    <xf numFmtId="0" fontId="21" fillId="2" borderId="0" xfId="6" applyFont="1" applyFill="1" applyAlignment="1">
      <alignment horizontal="center" vertical="center" readingOrder="1"/>
    </xf>
    <xf numFmtId="0" fontId="21" fillId="4" borderId="77" xfId="9" applyFont="1" applyFill="1" applyBorder="1">
      <alignment horizontal="right" vertical="center" wrapText="1"/>
    </xf>
    <xf numFmtId="0" fontId="21" fillId="4" borderId="78" xfId="9" applyFont="1" applyFill="1" applyBorder="1">
      <alignment horizontal="right" vertical="center" wrapText="1"/>
    </xf>
    <xf numFmtId="1" fontId="9" fillId="4" borderId="63" xfId="12" applyFill="1" applyBorder="1">
      <alignment horizontal="left" vertical="center" wrapText="1"/>
    </xf>
    <xf numFmtId="1" fontId="9" fillId="4" borderId="65" xfId="12" applyFill="1" applyBorder="1">
      <alignment horizontal="left" vertical="center" wrapText="1"/>
    </xf>
    <xf numFmtId="0" fontId="92" fillId="4" borderId="77" xfId="9" applyFont="1" applyFill="1" applyBorder="1" applyAlignment="1">
      <alignment horizontal="right" vertical="top" wrapText="1"/>
    </xf>
    <xf numFmtId="0" fontId="92" fillId="4" borderId="78" xfId="9" applyFont="1" applyFill="1" applyBorder="1" applyAlignment="1">
      <alignment horizontal="right" vertical="top" wrapText="1"/>
    </xf>
    <xf numFmtId="0" fontId="9" fillId="4" borderId="74" xfId="14" applyFont="1" applyFill="1" applyBorder="1">
      <alignment horizontal="center" vertical="center" wrapText="1"/>
    </xf>
    <xf numFmtId="0" fontId="9" fillId="4" borderId="75" xfId="14" applyFont="1" applyFill="1" applyBorder="1">
      <alignment horizontal="center" vertical="center" wrapText="1"/>
    </xf>
    <xf numFmtId="0" fontId="20" fillId="4" borderId="74" xfId="35" applyFont="1" applyFill="1" applyBorder="1" applyAlignment="1">
      <alignment horizontal="center" vertical="center" wrapText="1"/>
    </xf>
    <xf numFmtId="0" fontId="20" fillId="4" borderId="75" xfId="35" applyFont="1" applyFill="1" applyBorder="1" applyAlignment="1">
      <alignment horizontal="center" vertical="center" wrapText="1"/>
    </xf>
    <xf numFmtId="1" fontId="12" fillId="4" borderId="79" xfId="12" applyFont="1" applyFill="1" applyBorder="1">
      <alignment horizontal="left" vertical="center" wrapText="1"/>
    </xf>
    <xf numFmtId="1" fontId="12" fillId="4" borderId="80" xfId="12" applyFont="1" applyFill="1" applyBorder="1">
      <alignment horizontal="left" vertical="center" wrapText="1"/>
    </xf>
    <xf numFmtId="0" fontId="94" fillId="4" borderId="0" xfId="22" applyFont="1" applyFill="1" applyAlignment="1">
      <alignment horizontal="center" vertical="center" wrapText="1"/>
    </xf>
    <xf numFmtId="0" fontId="94" fillId="4" borderId="45" xfId="9" applyFont="1" applyFill="1" applyBorder="1" applyAlignment="1">
      <alignment horizontal="center" vertical="center" wrapText="1"/>
    </xf>
    <xf numFmtId="0" fontId="94" fillId="4" borderId="50" xfId="9" applyFont="1" applyFill="1" applyBorder="1" applyAlignment="1">
      <alignment horizontal="center" vertical="center" wrapText="1"/>
    </xf>
    <xf numFmtId="1" fontId="9" fillId="5" borderId="66" xfId="12" applyFill="1" applyBorder="1" applyAlignment="1">
      <alignment horizontal="center" vertical="center" wrapText="1"/>
    </xf>
    <xf numFmtId="1" fontId="9" fillId="5" borderId="67" xfId="12" applyFill="1" applyBorder="1" applyAlignment="1">
      <alignment horizontal="center" vertical="center" wrapText="1"/>
    </xf>
    <xf numFmtId="0" fontId="21" fillId="2" borderId="0" xfId="6" applyFont="1" applyFill="1" applyAlignment="1">
      <alignment horizontal="center" vertical="center" wrapText="1" readingOrder="2"/>
    </xf>
    <xf numFmtId="1" fontId="21" fillId="4" borderId="77" xfId="12" applyFont="1" applyFill="1" applyBorder="1" applyAlignment="1" applyProtection="1">
      <alignment horizontal="right" vertical="center" wrapText="1"/>
      <protection locked="0"/>
    </xf>
    <xf numFmtId="1" fontId="21" fillId="4" borderId="78" xfId="12" applyFont="1" applyFill="1" applyBorder="1" applyAlignment="1" applyProtection="1">
      <alignment horizontal="right" vertical="center" wrapText="1"/>
      <protection locked="0"/>
    </xf>
    <xf numFmtId="0" fontId="20" fillId="4" borderId="74" xfId="14" applyFont="1" applyFill="1" applyBorder="1">
      <alignment horizontal="center" vertical="center" wrapText="1"/>
    </xf>
    <xf numFmtId="0" fontId="20" fillId="4" borderId="75" xfId="14" applyFont="1" applyFill="1" applyBorder="1">
      <alignment horizontal="center" vertical="center" wrapText="1"/>
    </xf>
    <xf numFmtId="0" fontId="20" fillId="4" borderId="7" xfId="14" applyFont="1" applyFill="1" applyBorder="1">
      <alignment horizontal="center" vertical="center" wrapText="1"/>
    </xf>
    <xf numFmtId="0" fontId="20" fillId="4" borderId="9" xfId="14" applyFont="1" applyFill="1" applyBorder="1">
      <alignment horizontal="center" vertical="center" wrapText="1"/>
    </xf>
    <xf numFmtId="1" fontId="9" fillId="4" borderId="79" xfId="12" applyFill="1" applyBorder="1">
      <alignment horizontal="left" vertical="center" wrapText="1"/>
    </xf>
    <xf numFmtId="1" fontId="9" fillId="4" borderId="80" xfId="12" applyFill="1" applyBorder="1">
      <alignment horizontal="left" vertical="center" wrapText="1"/>
    </xf>
    <xf numFmtId="0" fontId="21" fillId="4" borderId="34" xfId="1" applyFont="1" applyFill="1" applyBorder="1" applyAlignment="1">
      <alignment horizontal="center" vertical="center" wrapText="1"/>
    </xf>
    <xf numFmtId="0" fontId="20" fillId="4" borderId="17" xfId="1" applyFont="1" applyFill="1" applyBorder="1" applyAlignment="1">
      <alignment horizontal="center" vertical="center" wrapText="1"/>
    </xf>
    <xf numFmtId="0" fontId="20" fillId="4" borderId="14" xfId="1" applyFont="1" applyFill="1" applyBorder="1" applyAlignment="1">
      <alignment horizontal="center" vertical="center" wrapText="1"/>
    </xf>
    <xf numFmtId="0" fontId="20" fillId="4" borderId="76" xfId="1" applyFont="1" applyFill="1" applyBorder="1" applyAlignment="1">
      <alignment horizontal="center" vertical="center" wrapText="1"/>
    </xf>
    <xf numFmtId="0" fontId="21" fillId="4" borderId="60" xfId="9" applyFont="1" applyFill="1" applyBorder="1">
      <alignment horizontal="right" vertical="center" wrapText="1"/>
    </xf>
    <xf numFmtId="0" fontId="21" fillId="4" borderId="61" xfId="9" applyFont="1" applyFill="1" applyBorder="1">
      <alignment horizontal="right" vertical="center" wrapText="1"/>
    </xf>
    <xf numFmtId="0" fontId="21" fillId="4" borderId="62" xfId="9" applyFont="1" applyFill="1" applyBorder="1">
      <alignment horizontal="right" vertical="center" wrapText="1"/>
    </xf>
    <xf numFmtId="1" fontId="9" fillId="4" borderId="83" xfId="12" applyFill="1" applyBorder="1">
      <alignment horizontal="left" vertical="center" wrapText="1"/>
    </xf>
    <xf numFmtId="0" fontId="92" fillId="4" borderId="26" xfId="22" applyFont="1" applyFill="1" applyBorder="1" applyAlignment="1">
      <alignment horizontal="center" vertical="center" wrapText="1"/>
    </xf>
    <xf numFmtId="0" fontId="92" fillId="4" borderId="28" xfId="22" applyFont="1" applyFill="1" applyBorder="1" applyAlignment="1">
      <alignment horizontal="center" vertical="center" wrapText="1"/>
    </xf>
    <xf numFmtId="0" fontId="92" fillId="4" borderId="26" xfId="22" applyFont="1" applyFill="1" applyBorder="1" applyAlignment="1">
      <alignment horizontal="center" vertical="center" wrapText="1" readingOrder="2"/>
    </xf>
    <xf numFmtId="0" fontId="92" fillId="4" borderId="28" xfId="22" applyFont="1" applyFill="1" applyBorder="1" applyAlignment="1">
      <alignment horizontal="center" vertical="center" wrapText="1" readingOrder="2"/>
    </xf>
    <xf numFmtId="0" fontId="8" fillId="4" borderId="60" xfId="9" applyFill="1" applyBorder="1">
      <alignment horizontal="right" vertical="center" wrapText="1"/>
    </xf>
    <xf numFmtId="0" fontId="8" fillId="4" borderId="62" xfId="9" applyFill="1" applyBorder="1">
      <alignment horizontal="right" vertical="center" wrapText="1"/>
    </xf>
    <xf numFmtId="1" fontId="20" fillId="4" borderId="79" xfId="12" applyFont="1" applyFill="1" applyBorder="1">
      <alignment horizontal="left" vertical="center" wrapText="1"/>
    </xf>
    <xf numFmtId="1" fontId="20" fillId="4" borderId="80" xfId="12" applyFont="1" applyFill="1" applyBorder="1">
      <alignment horizontal="left" vertical="center" wrapText="1"/>
    </xf>
    <xf numFmtId="0" fontId="8" fillId="4" borderId="77" xfId="9" applyFill="1" applyBorder="1">
      <alignment horizontal="right" vertical="center" wrapText="1"/>
    </xf>
    <xf numFmtId="0" fontId="8" fillId="4" borderId="78" xfId="9" applyFill="1" applyBorder="1">
      <alignment horizontal="right" vertical="center" wrapText="1"/>
    </xf>
    <xf numFmtId="0" fontId="72" fillId="2" borderId="0" xfId="3" applyFont="1" applyFill="1" applyAlignment="1">
      <alignment horizontal="center" vertical="center"/>
    </xf>
    <xf numFmtId="0" fontId="36" fillId="2" borderId="0" xfId="3" applyFont="1" applyFill="1" applyAlignment="1">
      <alignment horizontal="center" vertical="center"/>
    </xf>
    <xf numFmtId="0" fontId="95" fillId="2" borderId="0" xfId="3" applyFont="1" applyFill="1" applyAlignment="1">
      <alignment horizontal="center" vertical="center"/>
    </xf>
    <xf numFmtId="0" fontId="94" fillId="4" borderId="19" xfId="1" applyFont="1" applyFill="1" applyBorder="1" applyAlignment="1">
      <alignment horizontal="center" vertical="center" wrapText="1"/>
    </xf>
    <xf numFmtId="0" fontId="94" fillId="4" borderId="21" xfId="1" applyFont="1" applyFill="1" applyBorder="1" applyAlignment="1">
      <alignment horizontal="center" vertical="center" wrapText="1"/>
    </xf>
    <xf numFmtId="0" fontId="94" fillId="4" borderId="23" xfId="1" applyFont="1" applyFill="1" applyBorder="1" applyAlignment="1">
      <alignment horizontal="center" vertical="center" wrapText="1"/>
    </xf>
    <xf numFmtId="0" fontId="11" fillId="4" borderId="29" xfId="1" applyFont="1" applyFill="1" applyBorder="1" applyAlignment="1">
      <alignment horizontal="center" vertical="center" wrapText="1"/>
    </xf>
    <xf numFmtId="0" fontId="11" fillId="4" borderId="34" xfId="1" applyFont="1" applyFill="1" applyBorder="1" applyAlignment="1">
      <alignment horizontal="center" vertical="center" wrapText="1"/>
    </xf>
    <xf numFmtId="0" fontId="11" fillId="4" borderId="25" xfId="1" applyFont="1" applyFill="1" applyBorder="1" applyAlignment="1">
      <alignment horizontal="center" vertical="center" wrapText="1"/>
    </xf>
    <xf numFmtId="0" fontId="25" fillId="4" borderId="18" xfId="1" applyFont="1" applyFill="1" applyBorder="1" applyAlignment="1">
      <alignment horizontal="center" vertical="center" wrapText="1"/>
    </xf>
    <xf numFmtId="0" fontId="25" fillId="4" borderId="20" xfId="1" applyFont="1" applyFill="1" applyBorder="1" applyAlignment="1">
      <alignment horizontal="center" vertical="center" wrapText="1"/>
    </xf>
    <xf numFmtId="0" fontId="25" fillId="4" borderId="22" xfId="1" applyFont="1" applyFill="1" applyBorder="1" applyAlignment="1">
      <alignment horizontal="center" vertical="center" wrapText="1"/>
    </xf>
    <xf numFmtId="0" fontId="94" fillId="4" borderId="34" xfId="1" applyFont="1" applyFill="1" applyBorder="1" applyAlignment="1">
      <alignment horizontal="center" wrapText="1"/>
    </xf>
    <xf numFmtId="0" fontId="17" fillId="4" borderId="35" xfId="1" applyFont="1" applyFill="1" applyBorder="1" applyAlignment="1">
      <alignment horizontal="center" vertical="top" wrapText="1"/>
    </xf>
    <xf numFmtId="0" fontId="24" fillId="4" borderId="35" xfId="1" applyFont="1" applyFill="1" applyBorder="1" applyAlignment="1">
      <alignment horizontal="center" vertical="top" wrapText="1"/>
    </xf>
    <xf numFmtId="0" fontId="9" fillId="4" borderId="26" xfId="37" applyFont="1" applyFill="1" applyBorder="1" applyAlignment="1">
      <alignment horizontal="center" vertical="center" wrapText="1" readingOrder="1"/>
    </xf>
    <xf numFmtId="0" fontId="9" fillId="4" borderId="27" xfId="37" applyFont="1" applyFill="1" applyBorder="1" applyAlignment="1">
      <alignment horizontal="center" vertical="center" wrapText="1" readingOrder="1"/>
    </xf>
    <xf numFmtId="0" fontId="73" fillId="2" borderId="0" xfId="1" applyFont="1" applyFill="1" applyAlignment="1">
      <alignment horizontal="center"/>
    </xf>
    <xf numFmtId="0" fontId="36" fillId="2" borderId="0" xfId="3" applyFont="1" applyFill="1" applyAlignment="1">
      <alignment horizontal="center" vertical="center" readingOrder="2"/>
    </xf>
    <xf numFmtId="0" fontId="24" fillId="4" borderId="18" xfId="1" applyFont="1" applyFill="1" applyBorder="1" applyAlignment="1">
      <alignment horizontal="center" vertical="center" wrapText="1"/>
    </xf>
    <xf numFmtId="0" fontId="24" fillId="4" borderId="20"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38" fillId="4" borderId="26" xfId="22" applyFont="1" applyFill="1" applyBorder="1" applyAlignment="1">
      <alignment horizontal="center" vertical="center" wrapText="1" readingOrder="2"/>
    </xf>
    <xf numFmtId="0" fontId="103" fillId="4" borderId="28" xfId="22" applyFont="1" applyFill="1" applyBorder="1" applyAlignment="1">
      <alignment horizontal="center" vertical="center" wrapText="1" readingOrder="2"/>
    </xf>
    <xf numFmtId="0" fontId="95" fillId="2" borderId="0" xfId="6" applyFont="1" applyFill="1" applyAlignment="1">
      <alignment horizontal="center" vertical="center"/>
    </xf>
    <xf numFmtId="0" fontId="72" fillId="2" borderId="0" xfId="6" applyFont="1" applyFill="1" applyAlignment="1">
      <alignment horizontal="center" vertical="center"/>
    </xf>
    <xf numFmtId="0" fontId="36" fillId="2" borderId="0" xfId="6" applyFont="1" applyFill="1" applyAlignment="1">
      <alignment horizontal="center" vertical="center" readingOrder="2"/>
    </xf>
    <xf numFmtId="0" fontId="37" fillId="4" borderId="34" xfId="9" applyFont="1" applyFill="1" applyBorder="1" applyAlignment="1">
      <alignment horizontal="center" vertical="center" wrapText="1"/>
    </xf>
    <xf numFmtId="0" fontId="37" fillId="4" borderId="35" xfId="9" applyFont="1" applyFill="1" applyBorder="1" applyAlignment="1">
      <alignment horizontal="center" vertical="center" wrapText="1"/>
    </xf>
    <xf numFmtId="0" fontId="37" fillId="4" borderId="29" xfId="22" applyFont="1" applyFill="1" applyBorder="1" applyAlignment="1">
      <alignment horizontal="center" vertical="center" wrapText="1"/>
    </xf>
    <xf numFmtId="1" fontId="20" fillId="4" borderId="34" xfId="12" applyFont="1" applyFill="1" applyBorder="1" applyAlignment="1">
      <alignment horizontal="center" vertical="center" wrapText="1"/>
    </xf>
    <xf numFmtId="1" fontId="20" fillId="4" borderId="35" xfId="12" applyFont="1" applyFill="1" applyBorder="1" applyAlignment="1">
      <alignment horizontal="center" vertical="center" wrapText="1"/>
    </xf>
    <xf numFmtId="0" fontId="36" fillId="2" borderId="0" xfId="6" applyFont="1" applyFill="1" applyAlignment="1">
      <alignment horizontal="center" vertical="center"/>
    </xf>
    <xf numFmtId="0" fontId="21" fillId="4" borderId="41" xfId="10" applyFont="1" applyFill="1" applyBorder="1">
      <alignment horizontal="right" vertical="center" wrapText="1"/>
    </xf>
    <xf numFmtId="0" fontId="21" fillId="4" borderId="43" xfId="10" applyFont="1" applyFill="1" applyBorder="1">
      <alignment horizontal="right" vertical="center" wrapText="1"/>
    </xf>
    <xf numFmtId="1" fontId="9" fillId="4" borderId="42" xfId="12" applyFill="1" applyBorder="1">
      <alignment horizontal="left" vertical="center" wrapText="1"/>
    </xf>
    <xf numFmtId="1" fontId="9" fillId="4" borderId="44" xfId="12" applyFill="1" applyBorder="1">
      <alignment horizontal="left" vertical="center" wrapText="1"/>
    </xf>
    <xf numFmtId="0" fontId="21" fillId="4" borderId="60" xfId="10" applyFont="1" applyFill="1" applyBorder="1">
      <alignment horizontal="right" vertical="center" wrapText="1"/>
    </xf>
    <xf numFmtId="0" fontId="21" fillId="4" borderId="61" xfId="10" applyFont="1" applyFill="1" applyBorder="1">
      <alignment horizontal="right" vertical="center" wrapText="1"/>
    </xf>
    <xf numFmtId="0" fontId="21" fillId="4" borderId="62" xfId="10" applyFont="1" applyFill="1" applyBorder="1">
      <alignment horizontal="right" vertical="center" wrapText="1"/>
    </xf>
    <xf numFmtId="1" fontId="9" fillId="4" borderId="64" xfId="12" applyFill="1" applyBorder="1">
      <alignment horizontal="left" vertical="center" wrapText="1"/>
    </xf>
    <xf numFmtId="0" fontId="20" fillId="4" borderId="53" xfId="14" applyFont="1" applyFill="1" applyBorder="1">
      <alignment horizontal="center" vertical="center" wrapText="1"/>
    </xf>
    <xf numFmtId="0" fontId="20" fillId="4" borderId="53" xfId="35" applyFont="1" applyFill="1" applyBorder="1" applyAlignment="1">
      <alignment horizontal="center" vertical="center" wrapText="1"/>
    </xf>
    <xf numFmtId="0" fontId="21" fillId="4" borderId="77" xfId="10" applyFont="1" applyFill="1" applyBorder="1">
      <alignment horizontal="right" vertical="center" wrapText="1"/>
    </xf>
    <xf numFmtId="0" fontId="21" fillId="4" borderId="88" xfId="10" applyFont="1" applyFill="1" applyBorder="1">
      <alignment horizontal="right" vertical="center" wrapText="1"/>
    </xf>
    <xf numFmtId="0" fontId="21" fillId="4" borderId="78" xfId="10" applyFont="1" applyFill="1" applyBorder="1">
      <alignment horizontal="right" vertical="center" wrapText="1"/>
    </xf>
    <xf numFmtId="0" fontId="21" fillId="4" borderId="34" xfId="22" applyFont="1" applyFill="1" applyBorder="1" applyAlignment="1">
      <alignment horizontal="center" vertical="center" wrapText="1"/>
    </xf>
    <xf numFmtId="0" fontId="21" fillId="4" borderId="35" xfId="22" applyFont="1" applyFill="1" applyBorder="1" applyAlignment="1">
      <alignment horizontal="center" vertical="center" wrapText="1"/>
    </xf>
    <xf numFmtId="0" fontId="37" fillId="4" borderId="45" xfId="9" applyFont="1" applyFill="1" applyBorder="1" applyAlignment="1">
      <alignment horizontal="center" vertical="center" wrapText="1"/>
    </xf>
    <xf numFmtId="0" fontId="37" fillId="4" borderId="50" xfId="9" applyFont="1" applyFill="1" applyBorder="1" applyAlignment="1">
      <alignment horizontal="center" vertical="center" wrapText="1"/>
    </xf>
    <xf numFmtId="1" fontId="20" fillId="4" borderId="66" xfId="12" applyFont="1" applyFill="1" applyBorder="1" applyAlignment="1">
      <alignment horizontal="center" vertical="center" wrapText="1"/>
    </xf>
    <xf numFmtId="1" fontId="20" fillId="4" borderId="67" xfId="12" applyFont="1" applyFill="1" applyBorder="1" applyAlignment="1">
      <alignment horizontal="center" vertical="center" wrapText="1"/>
    </xf>
    <xf numFmtId="0" fontId="77" fillId="4" borderId="0" xfId="1" applyFont="1" applyFill="1" applyAlignment="1">
      <alignment horizontal="center" vertical="center"/>
    </xf>
    <xf numFmtId="0" fontId="5" fillId="4" borderId="113" xfId="1" applyFill="1" applyBorder="1" applyAlignment="1">
      <alignment horizontal="center"/>
    </xf>
    <xf numFmtId="0" fontId="85" fillId="4" borderId="113" xfId="1" applyFont="1" applyFill="1" applyBorder="1" applyAlignment="1">
      <alignment horizontal="center" vertical="center" wrapText="1" readingOrder="2"/>
    </xf>
    <xf numFmtId="0" fontId="85" fillId="4" borderId="114" xfId="1" applyFont="1" applyFill="1" applyBorder="1" applyAlignment="1">
      <alignment horizontal="center" vertical="center" wrapText="1" readingOrder="2"/>
    </xf>
    <xf numFmtId="49" fontId="86" fillId="4" borderId="113" xfId="1" applyNumberFormat="1" applyFont="1" applyFill="1" applyBorder="1" applyAlignment="1">
      <alignment horizontal="center" vertical="center" wrapText="1" readingOrder="1"/>
    </xf>
    <xf numFmtId="49" fontId="86" fillId="4" borderId="114" xfId="1" applyNumberFormat="1" applyFont="1" applyFill="1" applyBorder="1" applyAlignment="1">
      <alignment horizontal="center" vertical="center" wrapText="1" readingOrder="1"/>
    </xf>
    <xf numFmtId="0" fontId="87" fillId="4" borderId="113" xfId="1" applyFont="1" applyFill="1" applyBorder="1" applyAlignment="1">
      <alignment horizontal="center" vertical="center" wrapText="1" readingOrder="1"/>
    </xf>
    <xf numFmtId="0" fontId="88" fillId="4" borderId="113" xfId="1" applyFont="1" applyFill="1" applyBorder="1" applyAlignment="1">
      <alignment horizontal="center" vertical="center"/>
    </xf>
    <xf numFmtId="0" fontId="89" fillId="4" borderId="114" xfId="1" applyFont="1" applyFill="1" applyBorder="1" applyAlignment="1">
      <alignment horizontal="center" vertical="center"/>
    </xf>
    <xf numFmtId="0" fontId="89" fillId="4" borderId="115" xfId="1" applyFont="1" applyFill="1" applyBorder="1" applyAlignment="1">
      <alignment horizontal="center" vertical="center"/>
    </xf>
    <xf numFmtId="0" fontId="20" fillId="4" borderId="128" xfId="14" applyFont="1" applyFill="1" applyBorder="1">
      <alignment horizontal="center" vertical="center" wrapText="1"/>
    </xf>
    <xf numFmtId="0" fontId="20" fillId="4" borderId="27" xfId="14" applyFont="1" applyFill="1" applyBorder="1">
      <alignment horizontal="center" vertical="center" wrapText="1"/>
    </xf>
    <xf numFmtId="0" fontId="20" fillId="4" borderId="119" xfId="14" applyFont="1" applyFill="1" applyBorder="1">
      <alignment horizontal="center" vertical="center" wrapText="1"/>
    </xf>
    <xf numFmtId="0" fontId="20" fillId="4" borderId="129" xfId="35" applyFont="1" applyFill="1" applyBorder="1" applyAlignment="1">
      <alignment horizontal="center" vertical="center" wrapText="1"/>
    </xf>
    <xf numFmtId="0" fontId="20" fillId="4" borderId="0" xfId="35" applyFont="1" applyFill="1" applyBorder="1" applyAlignment="1">
      <alignment horizontal="center" vertical="center" wrapText="1"/>
    </xf>
    <xf numFmtId="1" fontId="5" fillId="0" borderId="124" xfId="23" applyNumberFormat="1" applyBorder="1" applyAlignment="1">
      <alignment horizontal="center" vertical="center"/>
    </xf>
    <xf numFmtId="1" fontId="5" fillId="0" borderId="127" xfId="23" applyNumberFormat="1" applyBorder="1" applyAlignment="1">
      <alignment horizontal="center" vertical="center"/>
    </xf>
    <xf numFmtId="1" fontId="21" fillId="4" borderId="114" xfId="12" applyFont="1" applyFill="1" applyBorder="1" applyAlignment="1" applyProtection="1">
      <alignment horizontal="center" vertical="center" wrapText="1"/>
      <protection locked="0"/>
    </xf>
    <xf numFmtId="1" fontId="21" fillId="4" borderId="126" xfId="12" applyFont="1" applyFill="1" applyBorder="1" applyAlignment="1" applyProtection="1">
      <alignment horizontal="center" vertical="center" wrapText="1"/>
      <protection locked="0"/>
    </xf>
    <xf numFmtId="1" fontId="5" fillId="0" borderId="113" xfId="23" applyNumberFormat="1" applyBorder="1" applyAlignment="1">
      <alignment horizontal="center" vertical="center"/>
    </xf>
    <xf numFmtId="0" fontId="90" fillId="0" borderId="114" xfId="1" applyFont="1" applyBorder="1" applyAlignment="1">
      <alignment horizontal="center" vertical="center" wrapText="1" readingOrder="2"/>
    </xf>
    <xf numFmtId="0" fontId="90" fillId="0" borderId="115" xfId="1" applyFont="1" applyBorder="1" applyAlignment="1">
      <alignment horizontal="center" vertical="center" wrapText="1" readingOrder="2"/>
    </xf>
    <xf numFmtId="0" fontId="90" fillId="0" borderId="126" xfId="1" applyFont="1" applyBorder="1" applyAlignment="1">
      <alignment horizontal="center" vertical="center" wrapText="1" readingOrder="2"/>
    </xf>
    <xf numFmtId="49" fontId="20" fillId="4" borderId="114" xfId="1" applyNumberFormat="1" applyFont="1" applyFill="1" applyBorder="1" applyAlignment="1">
      <alignment horizontal="center" vertical="center" wrapText="1" readingOrder="1"/>
    </xf>
    <xf numFmtId="49" fontId="20" fillId="4" borderId="115" xfId="1" applyNumberFormat="1" applyFont="1" applyFill="1" applyBorder="1" applyAlignment="1">
      <alignment horizontal="center" vertical="center" wrapText="1" readingOrder="1"/>
    </xf>
    <xf numFmtId="49" fontId="20" fillId="4" borderId="126" xfId="1" applyNumberFormat="1" applyFont="1" applyFill="1" applyBorder="1" applyAlignment="1">
      <alignment horizontal="center" vertical="center" wrapText="1" readingOrder="1"/>
    </xf>
    <xf numFmtId="0" fontId="0" fillId="0" borderId="0" xfId="0" applyAlignment="1">
      <alignment horizontal="center"/>
    </xf>
  </cellXfs>
  <cellStyles count="53">
    <cellStyle name="Comma 2" xfId="2" xr:uid="{00000000-0005-0000-0000-000000000000}"/>
    <cellStyle name="Comma 3" xfId="52" xr:uid="{00000000-0005-0000-0000-000001000000}"/>
    <cellStyle name="H1" xfId="3" xr:uid="{00000000-0005-0000-0000-000002000000}"/>
    <cellStyle name="H1 2" xfId="4" xr:uid="{00000000-0005-0000-0000-000003000000}"/>
    <cellStyle name="H1 2 2" xfId="5" xr:uid="{00000000-0005-0000-0000-000004000000}"/>
    <cellStyle name="H2" xfId="6" xr:uid="{00000000-0005-0000-0000-000005000000}"/>
    <cellStyle name="H2 2" xfId="7" xr:uid="{00000000-0005-0000-0000-000006000000}"/>
    <cellStyle name="H2 2 2" xfId="8" xr:uid="{00000000-0005-0000-0000-000007000000}"/>
    <cellStyle name="had" xfId="9" xr:uid="{00000000-0005-0000-0000-000008000000}"/>
    <cellStyle name="had 2" xfId="10" xr:uid="{00000000-0005-0000-0000-000009000000}"/>
    <cellStyle name="had 2 2" xfId="11" xr:uid="{00000000-0005-0000-0000-00000A000000}"/>
    <cellStyle name="had0" xfId="12" xr:uid="{00000000-0005-0000-0000-00000B000000}"/>
    <cellStyle name="Had1" xfId="13" xr:uid="{00000000-0005-0000-0000-00000C000000}"/>
    <cellStyle name="Had2" xfId="14" xr:uid="{00000000-0005-0000-0000-00000D000000}"/>
    <cellStyle name="Had3" xfId="15" xr:uid="{00000000-0005-0000-0000-00000E000000}"/>
    <cellStyle name="Had3 2" xfId="16" xr:uid="{00000000-0005-0000-0000-00000F000000}"/>
    <cellStyle name="Had3 2 2" xfId="17" xr:uid="{00000000-0005-0000-0000-000010000000}"/>
    <cellStyle name="inxa" xfId="18" xr:uid="{00000000-0005-0000-0000-000011000000}"/>
    <cellStyle name="inxa 2" xfId="19" xr:uid="{00000000-0005-0000-0000-000012000000}"/>
    <cellStyle name="inxe" xfId="20" xr:uid="{00000000-0005-0000-0000-000013000000}"/>
    <cellStyle name="Normal" xfId="0" builtinId="0"/>
    <cellStyle name="Normal 2" xfId="1" xr:uid="{00000000-0005-0000-0000-000015000000}"/>
    <cellStyle name="Normal 2 2" xfId="21" xr:uid="{00000000-0005-0000-0000-000016000000}"/>
    <cellStyle name="Normal 2 3" xfId="22" xr:uid="{00000000-0005-0000-0000-000017000000}"/>
    <cellStyle name="Normal 3" xfId="23" xr:uid="{00000000-0005-0000-0000-000018000000}"/>
    <cellStyle name="Normal 4" xfId="24" xr:uid="{00000000-0005-0000-0000-000019000000}"/>
    <cellStyle name="Normal 5" xfId="45" xr:uid="{00000000-0005-0000-0000-00001A000000}"/>
    <cellStyle name="Normal 5 2" xfId="49" xr:uid="{00000000-0005-0000-0000-00001B000000}"/>
    <cellStyle name="Normal 6" xfId="46" xr:uid="{00000000-0005-0000-0000-00001C000000}"/>
    <cellStyle name="Normal 6 2" xfId="50" xr:uid="{00000000-0005-0000-0000-00001D000000}"/>
    <cellStyle name="Normal 6 3" xfId="51" xr:uid="{00000000-0005-0000-0000-00001E000000}"/>
    <cellStyle name="Normal 7" xfId="48" xr:uid="{00000000-0005-0000-0000-00001F000000}"/>
    <cellStyle name="Normal_جداول الأفراد" xfId="47" xr:uid="{00000000-0005-0000-0000-000020000000}"/>
    <cellStyle name="NotA" xfId="25" xr:uid="{00000000-0005-0000-0000-000021000000}"/>
    <cellStyle name="Note 2" xfId="26" xr:uid="{00000000-0005-0000-0000-000022000000}"/>
    <cellStyle name="T1" xfId="27" xr:uid="{00000000-0005-0000-0000-000023000000}"/>
    <cellStyle name="T1 2" xfId="28" xr:uid="{00000000-0005-0000-0000-000024000000}"/>
    <cellStyle name="T1 2 2" xfId="29" xr:uid="{00000000-0005-0000-0000-000025000000}"/>
    <cellStyle name="T2" xfId="30" xr:uid="{00000000-0005-0000-0000-000026000000}"/>
    <cellStyle name="T2 2" xfId="31" xr:uid="{00000000-0005-0000-0000-000027000000}"/>
    <cellStyle name="T2 2 2" xfId="32" xr:uid="{00000000-0005-0000-0000-000028000000}"/>
    <cellStyle name="T2 3" xfId="33" xr:uid="{00000000-0005-0000-0000-000029000000}"/>
    <cellStyle name="T2 4" xfId="34" xr:uid="{00000000-0005-0000-0000-00002A000000}"/>
    <cellStyle name="Total 2" xfId="35" xr:uid="{00000000-0005-0000-0000-00002B000000}"/>
    <cellStyle name="Total1" xfId="36" xr:uid="{00000000-0005-0000-0000-00002C000000}"/>
    <cellStyle name="TXT1" xfId="37" xr:uid="{00000000-0005-0000-0000-00002D000000}"/>
    <cellStyle name="TXT1 2" xfId="38" xr:uid="{00000000-0005-0000-0000-00002E000000}"/>
    <cellStyle name="TXT1 2 2" xfId="39" xr:uid="{00000000-0005-0000-0000-00002F000000}"/>
    <cellStyle name="TXT1_ATT50328" xfId="40" xr:uid="{00000000-0005-0000-0000-000030000000}"/>
    <cellStyle name="TXT2" xfId="41" xr:uid="{00000000-0005-0000-0000-000031000000}"/>
    <cellStyle name="TXT3" xfId="42" xr:uid="{00000000-0005-0000-0000-000032000000}"/>
    <cellStyle name="TXT4" xfId="43" xr:uid="{00000000-0005-0000-0000-000033000000}"/>
    <cellStyle name="TXT5" xfId="44" xr:uid="{00000000-0005-0000-0000-000034000000}"/>
  </cellStyles>
  <dxfs count="86">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sz val="10"/>
        <color auto="1"/>
        <name val="Arial"/>
        <scheme val="none"/>
      </font>
      <numFmt numFmtId="165" formatCode="#,##0.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sz val="10"/>
        <color auto="1"/>
        <name val="Arial"/>
        <scheme val="none"/>
      </font>
      <numFmt numFmtId="165" formatCode="#,##0.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style="thin">
          <color indexed="64"/>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style="thin">
          <color indexed="64"/>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top style="thin">
          <color indexed="64"/>
        </top>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border>
      <protection locked="1" hidden="0"/>
    </dxf>
    <dxf>
      <border outline="0">
        <left style="medium">
          <color theme="0"/>
        </left>
        <right style="medium">
          <color theme="0"/>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sz val="10"/>
        <color auto="1"/>
      </font>
      <numFmt numFmtId="3" formatCode="#,##0"/>
      <border diagonalUp="0" diagonalDown="0">
        <left style="medium">
          <color theme="0"/>
        </left>
        <right style="medium">
          <color theme="0"/>
        </right>
        <top style="thin">
          <color indexed="64"/>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sz val="10"/>
        <color auto="1"/>
      </font>
      <numFmt numFmtId="3" formatCode="#,##0"/>
      <border diagonalUp="0" diagonalDown="0">
        <left style="medium">
          <color theme="0"/>
        </left>
        <right style="medium">
          <color theme="0"/>
        </right>
        <top style="thin">
          <color indexed="64"/>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diagonalUp="0" diagonalDown="0">
        <left style="medium">
          <color theme="0"/>
        </left>
        <right style="medium">
          <color theme="0"/>
        </right>
        <top/>
        <bottom/>
        <vertical style="medium">
          <color theme="0"/>
        </vertical>
        <horizontal/>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left style="medium">
          <color theme="0"/>
        </left>
        <right style="medium">
          <color theme="0"/>
        </right>
        <top/>
        <bottom/>
        <vertical style="medium">
          <color theme="0"/>
        </vertical>
        <horizontal/>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xr9:uid="{00000000-0011-0000-FFFF-FFFF00000000}">
      <tableStyleElement type="headerRow" dxfId="85"/>
      <tableStyleElement type="totalRow" dxfId="84"/>
      <tableStyleElement type="firstColumn" dxfId="83"/>
      <tableStyleElement type="lastColumn" dxfId="82"/>
      <tableStyleElement type="firstRowStripe" dxfId="81"/>
      <tableStyleElement type="secondRowStripe" dxfId="80"/>
      <tableStyleElement type="firstColumnStripe" dxfId="79"/>
      <tableStyleElement type="secondColumnStripe" dxfId="78"/>
    </tableStyle>
  </tableStyles>
  <colors>
    <mruColors>
      <color rgb="FF993366"/>
      <color rgb="FFEEECE1"/>
      <color rgb="FFDFF0F5"/>
      <color rgb="FF9BBB59"/>
      <color rgb="FFB0D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32227642003396E-2"/>
          <c:y val="0.12165322279778923"/>
          <c:w val="0.90656771135047698"/>
          <c:h val="0.73990209200800161"/>
        </c:manualLayout>
      </c:layout>
      <c:barChart>
        <c:barDir val="col"/>
        <c:grouping val="clustered"/>
        <c:varyColors val="0"/>
        <c:ser>
          <c:idx val="0"/>
          <c:order val="0"/>
          <c:tx>
            <c:strRef>
              <c:f>'1'!$B$41</c:f>
              <c:strCache>
                <c:ptCount val="1"/>
                <c:pt idx="0">
                  <c:v>أبريل  April 2023</c:v>
                </c:pt>
              </c:strCache>
            </c:strRef>
          </c:tx>
          <c:spPr>
            <a:ln w="9525">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'1'!$B$42:$B$48</c:f>
              <c:numCache>
                <c:formatCode>#,##0_ ;\-#,##0\ </c:formatCode>
                <c:ptCount val="7"/>
                <c:pt idx="0">
                  <c:v>128239</c:v>
                </c:pt>
                <c:pt idx="1">
                  <c:v>150455</c:v>
                </c:pt>
                <c:pt idx="2">
                  <c:v>130730</c:v>
                </c:pt>
                <c:pt idx="3">
                  <c:v>98940</c:v>
                </c:pt>
                <c:pt idx="4">
                  <c:v>217626</c:v>
                </c:pt>
                <c:pt idx="5">
                  <c:v>2187248</c:v>
                </c:pt>
                <c:pt idx="6">
                  <c:v>43023</c:v>
                </c:pt>
              </c:numCache>
            </c:numRef>
          </c:val>
          <c:extLst>
            <c:ext xmlns:c16="http://schemas.microsoft.com/office/drawing/2014/chart" uri="{C3380CC4-5D6E-409C-BE32-E72D297353CC}">
              <c16:uniqueId val="{00000000-A5D1-4DF4-8C3A-397B0734F9B7}"/>
            </c:ext>
          </c:extLst>
        </c:ser>
        <c:ser>
          <c:idx val="1"/>
          <c:order val="1"/>
          <c:tx>
            <c:strRef>
              <c:f>'1'!$C$41</c:f>
              <c:strCache>
                <c:ptCount val="1"/>
                <c:pt idx="0">
                  <c:v>مايو May 2023 </c:v>
                </c:pt>
              </c:strCache>
            </c:strRef>
          </c:tx>
          <c:spPr>
            <a:solidFill>
              <a:schemeClr val="accent2">
                <a:lumMod val="60000"/>
                <a:lumOff val="40000"/>
              </a:schemeClr>
            </a:solidFill>
            <a:ln>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'1'!$C$42:$C$48</c:f>
              <c:numCache>
                <c:formatCode>#,##0_ ;\-#,##0\ </c:formatCode>
                <c:ptCount val="7"/>
                <c:pt idx="0">
                  <c:v>129680</c:v>
                </c:pt>
                <c:pt idx="1">
                  <c:v>151917</c:v>
                </c:pt>
                <c:pt idx="2">
                  <c:v>131959</c:v>
                </c:pt>
                <c:pt idx="3">
                  <c:v>100736</c:v>
                </c:pt>
                <c:pt idx="4">
                  <c:v>219940</c:v>
                </c:pt>
                <c:pt idx="5">
                  <c:v>2224590</c:v>
                </c:pt>
                <c:pt idx="6">
                  <c:v>42959</c:v>
                </c:pt>
              </c:numCache>
            </c:numRef>
          </c:val>
          <c:extLst>
            <c:ext xmlns:c16="http://schemas.microsoft.com/office/drawing/2014/chart" uri="{C3380CC4-5D6E-409C-BE32-E72D297353CC}">
              <c16:uniqueId val="{00000001-A5D1-4DF4-8C3A-397B0734F9B7}"/>
            </c:ext>
          </c:extLst>
        </c:ser>
        <c:ser>
          <c:idx val="2"/>
          <c:order val="2"/>
          <c:tx>
            <c:strRef>
              <c:f>'1'!$D$41</c:f>
              <c:strCache>
                <c:ptCount val="1"/>
                <c:pt idx="0">
                  <c:v>يونيو June 2023 </c:v>
                </c:pt>
              </c:strCache>
            </c:strRef>
          </c:tx>
          <c:spPr>
            <a:solidFill>
              <a:schemeClr val="accent3">
                <a:lumMod val="75000"/>
              </a:schemeClr>
            </a:solidFill>
            <a:ln>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'1'!$D$42:$D$48</c:f>
              <c:numCache>
                <c:formatCode>#,##0_ ;\-#,##0\ </c:formatCode>
                <c:ptCount val="7"/>
                <c:pt idx="0">
                  <c:v>98640</c:v>
                </c:pt>
                <c:pt idx="1">
                  <c:v>104929</c:v>
                </c:pt>
                <c:pt idx="2">
                  <c:v>90947</c:v>
                </c:pt>
                <c:pt idx="3">
                  <c:v>78296</c:v>
                </c:pt>
                <c:pt idx="4">
                  <c:v>209367</c:v>
                </c:pt>
                <c:pt idx="5">
                  <c:v>2034520</c:v>
                </c:pt>
                <c:pt idx="6">
                  <c:v>39333</c:v>
                </c:pt>
              </c:numCache>
            </c:numRef>
          </c:val>
          <c:extLst>
            <c:ext xmlns:c16="http://schemas.microsoft.com/office/drawing/2014/chart" uri="{C3380CC4-5D6E-409C-BE32-E72D297353CC}">
              <c16:uniqueId val="{00000002-A5D1-4DF4-8C3A-397B0734F9B7}"/>
            </c:ext>
          </c:extLst>
        </c:ser>
        <c:dLbls>
          <c:showLegendKey val="0"/>
          <c:showVal val="0"/>
          <c:showCatName val="0"/>
          <c:showSerName val="0"/>
          <c:showPercent val="0"/>
          <c:showBubbleSize val="0"/>
        </c:dLbls>
        <c:gapWidth val="150"/>
        <c:axId val="177935488"/>
        <c:axId val="177937408"/>
      </c:barChart>
      <c:catAx>
        <c:axId val="177935488"/>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8704283143646343"/>
              <c:y val="0.92815200678794407"/>
            </c:manualLayout>
          </c:layout>
          <c:overlay val="0"/>
        </c:title>
        <c:numFmt formatCode="General" sourceLinked="0"/>
        <c:majorTickMark val="out"/>
        <c:minorTickMark val="none"/>
        <c:tickLblPos val="nextTo"/>
        <c:txPr>
          <a:bodyPr/>
          <a:lstStyle/>
          <a:p>
            <a:pPr rtl="0">
              <a:defRPr sz="1000"/>
            </a:pPr>
            <a:endParaRPr lang="en-US"/>
          </a:p>
        </c:txPr>
        <c:crossAx val="177937408"/>
        <c:crosses val="autoZero"/>
        <c:auto val="1"/>
        <c:lblAlgn val="ctr"/>
        <c:lblOffset val="100"/>
        <c:noMultiLvlLbl val="0"/>
      </c:catAx>
      <c:valAx>
        <c:axId val="177937408"/>
        <c:scaling>
          <c:orientation val="minMax"/>
        </c:scaling>
        <c:delete val="0"/>
        <c:axPos val="l"/>
        <c:majorGridlines>
          <c:spPr>
            <a:ln>
              <a:solidFill>
                <a:schemeClr val="bg1">
                  <a:lumMod val="75000"/>
                </a:schemeClr>
              </a:solidFill>
            </a:ln>
          </c:spPr>
        </c:majorGridlines>
        <c:title>
          <c:tx>
            <c:rich>
              <a:bodyPr rot="0" vert="horz"/>
              <a:lstStyle/>
              <a:p>
                <a:pPr>
                  <a:defRPr b="0"/>
                </a:pPr>
                <a:r>
                  <a:rPr lang="ar-QA" b="0"/>
                  <a:t>بالألف</a:t>
                </a:r>
              </a:p>
              <a:p>
                <a:pPr>
                  <a:defRPr b="0"/>
                </a:pPr>
                <a:r>
                  <a:rPr lang="en-US" b="0"/>
                  <a:t>Thousands</a:t>
                </a:r>
              </a:p>
            </c:rich>
          </c:tx>
          <c:layout>
            <c:manualLayout>
              <c:xMode val="edge"/>
              <c:yMode val="edge"/>
              <c:x val="7.0547080734217104E-3"/>
              <c:y val="1.1781431079034602E-2"/>
            </c:manualLayout>
          </c:layout>
          <c:overlay val="0"/>
        </c:title>
        <c:numFmt formatCode="#,##0_ ;\-#,##0\ " sourceLinked="1"/>
        <c:majorTickMark val="out"/>
        <c:minorTickMark val="none"/>
        <c:tickLblPos val="nextTo"/>
        <c:txPr>
          <a:bodyPr/>
          <a:lstStyle/>
          <a:p>
            <a:pPr>
              <a:defRPr sz="1000"/>
            </a:pPr>
            <a:endParaRPr lang="en-US"/>
          </a:p>
        </c:txPr>
        <c:crossAx val="177935488"/>
        <c:crosses val="autoZero"/>
        <c:crossBetween val="between"/>
        <c:dispUnits>
          <c:builtInUnit val="thousands"/>
        </c:dispUnits>
      </c:valAx>
    </c:plotArea>
    <c:legend>
      <c:legendPos val="r"/>
      <c:layout>
        <c:manualLayout>
          <c:xMode val="edge"/>
          <c:yMode val="edge"/>
          <c:x val="0.19213708221742745"/>
          <c:y val="1.8245617837862403E-2"/>
          <c:w val="0.75781488888888882"/>
          <c:h val="6.0917795719609986E-2"/>
        </c:manualLayout>
      </c:layout>
      <c:overlay val="0"/>
      <c:txPr>
        <a:bodyPr/>
        <a:lstStyle/>
        <a:p>
          <a:pPr rtl="1">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59BD-4D14-9940-CBB3088B109F}"/>
              </c:ext>
            </c:extLst>
          </c:dPt>
          <c:dPt>
            <c:idx val="4"/>
            <c:bubble3D val="0"/>
            <c:spPr>
              <a:solidFill>
                <a:schemeClr val="tx2">
                  <a:lumMod val="60000"/>
                  <a:lumOff val="40000"/>
                </a:schemeClr>
              </a:solidFill>
            </c:spPr>
            <c:extLst>
              <c:ext xmlns:c16="http://schemas.microsoft.com/office/drawing/2014/chart" uri="{C3380CC4-5D6E-409C-BE32-E72D297353CC}">
                <c16:uniqueId val="{00000003-59BD-4D14-9940-CBB3088B109F}"/>
              </c:ext>
            </c:extLst>
          </c:dPt>
          <c:dPt>
            <c:idx val="6"/>
            <c:bubble3D val="0"/>
            <c:spPr>
              <a:solidFill>
                <a:schemeClr val="accent4">
                  <a:lumMod val="40000"/>
                  <a:lumOff val="60000"/>
                </a:schemeClr>
              </a:solidFill>
            </c:spPr>
            <c:extLst>
              <c:ext xmlns:c16="http://schemas.microsoft.com/office/drawing/2014/chart" uri="{C3380CC4-5D6E-409C-BE32-E72D297353CC}">
                <c16:uniqueId val="{00000005-59BD-4D14-9940-CBB3088B109F}"/>
              </c:ext>
            </c:extLst>
          </c:dPt>
          <c:dPt>
            <c:idx val="7"/>
            <c:bubble3D val="0"/>
            <c:spPr>
              <a:solidFill>
                <a:schemeClr val="accent2">
                  <a:lumMod val="60000"/>
                  <a:lumOff val="40000"/>
                </a:schemeClr>
              </a:solidFill>
            </c:spPr>
            <c:extLst>
              <c:ext xmlns:c16="http://schemas.microsoft.com/office/drawing/2014/chart" uri="{C3380CC4-5D6E-409C-BE32-E72D297353CC}">
                <c16:uniqueId val="{00000007-59BD-4D14-9940-CBB3088B109F}"/>
              </c:ext>
            </c:extLst>
          </c:dPt>
          <c:dPt>
            <c:idx val="8"/>
            <c:bubble3D val="0"/>
            <c:spPr>
              <a:solidFill>
                <a:schemeClr val="accent3">
                  <a:lumMod val="60000"/>
                  <a:lumOff val="40000"/>
                </a:schemeClr>
              </a:solidFill>
            </c:spPr>
            <c:extLst>
              <c:ext xmlns:c16="http://schemas.microsoft.com/office/drawing/2014/chart" uri="{C3380CC4-5D6E-409C-BE32-E72D297353CC}">
                <c16:uniqueId val="{00000009-59BD-4D14-9940-CBB3088B109F}"/>
              </c:ext>
            </c:extLst>
          </c:dPt>
          <c:dPt>
            <c:idx val="9"/>
            <c:bubble3D val="0"/>
            <c:spPr>
              <a:solidFill>
                <a:schemeClr val="accent6">
                  <a:lumMod val="50000"/>
                </a:schemeClr>
              </a:solidFill>
            </c:spPr>
            <c:extLst>
              <c:ext xmlns:c16="http://schemas.microsoft.com/office/drawing/2014/chart" uri="{C3380CC4-5D6E-409C-BE32-E72D297353CC}">
                <c16:uniqueId val="{0000000B-59BD-4D14-9940-CBB3088B109F}"/>
              </c:ext>
            </c:extLst>
          </c:dPt>
          <c:dPt>
            <c:idx val="10"/>
            <c:bubble3D val="0"/>
            <c:spPr>
              <a:solidFill>
                <a:srgbClr val="00B050"/>
              </a:solidFill>
            </c:spPr>
            <c:extLst>
              <c:ext xmlns:c16="http://schemas.microsoft.com/office/drawing/2014/chart" uri="{C3380CC4-5D6E-409C-BE32-E72D297353CC}">
                <c16:uniqueId val="{0000000D-59BD-4D14-9940-CBB3088B109F}"/>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59BD-4D14-9940-CBB3088B109F}"/>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'17'!$P$12:$P$19</c:f>
              <c:strCache>
                <c:ptCount val="8"/>
                <c:pt idx="0">
                  <c:v>قبل الدخول
Before Consummation</c:v>
                </c:pt>
                <c:pt idx="1">
                  <c:v>-1</c:v>
                </c:pt>
                <c:pt idx="2">
                  <c:v>1</c:v>
                </c:pt>
                <c:pt idx="3">
                  <c:v>2</c:v>
                </c:pt>
                <c:pt idx="4">
                  <c:v>3</c:v>
                </c:pt>
                <c:pt idx="5">
                  <c:v>4</c:v>
                </c:pt>
                <c:pt idx="6">
                  <c:v> 5 - 9</c:v>
                </c:pt>
                <c:pt idx="7">
                  <c:v>10 +</c:v>
                </c:pt>
              </c:strCache>
            </c:strRef>
          </c:cat>
          <c:val>
            <c:numRef>
              <c:f>'17'!$R$12:$R$19</c:f>
              <c:numCache>
                <c:formatCode>0.0</c:formatCode>
                <c:ptCount val="8"/>
                <c:pt idx="0">
                  <c:v>15.64245810055866</c:v>
                </c:pt>
                <c:pt idx="1">
                  <c:v>74.30167597765363</c:v>
                </c:pt>
                <c:pt idx="2">
                  <c:v>1.1173184357541899</c:v>
                </c:pt>
                <c:pt idx="3">
                  <c:v>0</c:v>
                </c:pt>
                <c:pt idx="4">
                  <c:v>0.55865921787709494</c:v>
                </c:pt>
                <c:pt idx="5">
                  <c:v>0</c:v>
                </c:pt>
                <c:pt idx="6">
                  <c:v>0.55865921787709494</c:v>
                </c:pt>
                <c:pt idx="7">
                  <c:v>7.8212290502793289</c:v>
                </c:pt>
              </c:numCache>
            </c:numRef>
          </c:val>
          <c:extLst>
            <c:ext xmlns:c16="http://schemas.microsoft.com/office/drawing/2014/chart" uri="{C3380CC4-5D6E-409C-BE32-E72D297353CC}">
              <c16:uniqueId val="{0000000E-59BD-4D14-9940-CBB3088B109F}"/>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6A03-44C2-B09E-9CB7ED187D07}"/>
              </c:ext>
            </c:extLst>
          </c:dPt>
          <c:dPt>
            <c:idx val="4"/>
            <c:bubble3D val="0"/>
            <c:spPr>
              <a:solidFill>
                <a:schemeClr val="tx2">
                  <a:lumMod val="60000"/>
                  <a:lumOff val="40000"/>
                </a:schemeClr>
              </a:solidFill>
            </c:spPr>
            <c:extLst>
              <c:ext xmlns:c16="http://schemas.microsoft.com/office/drawing/2014/chart" uri="{C3380CC4-5D6E-409C-BE32-E72D297353CC}">
                <c16:uniqueId val="{00000003-6A03-44C2-B09E-9CB7ED187D07}"/>
              </c:ext>
            </c:extLst>
          </c:dPt>
          <c:dPt>
            <c:idx val="6"/>
            <c:bubble3D val="0"/>
            <c:spPr>
              <a:solidFill>
                <a:schemeClr val="accent4">
                  <a:lumMod val="40000"/>
                  <a:lumOff val="60000"/>
                </a:schemeClr>
              </a:solidFill>
            </c:spPr>
            <c:extLst>
              <c:ext xmlns:c16="http://schemas.microsoft.com/office/drawing/2014/chart" uri="{C3380CC4-5D6E-409C-BE32-E72D297353CC}">
                <c16:uniqueId val="{00000005-6A03-44C2-B09E-9CB7ED187D07}"/>
              </c:ext>
            </c:extLst>
          </c:dPt>
          <c:dPt>
            <c:idx val="7"/>
            <c:bubble3D val="0"/>
            <c:spPr>
              <a:solidFill>
                <a:schemeClr val="accent2">
                  <a:lumMod val="60000"/>
                  <a:lumOff val="40000"/>
                </a:schemeClr>
              </a:solidFill>
            </c:spPr>
            <c:extLst>
              <c:ext xmlns:c16="http://schemas.microsoft.com/office/drawing/2014/chart" uri="{C3380CC4-5D6E-409C-BE32-E72D297353CC}">
                <c16:uniqueId val="{00000007-6A03-44C2-B09E-9CB7ED187D07}"/>
              </c:ext>
            </c:extLst>
          </c:dPt>
          <c:dPt>
            <c:idx val="8"/>
            <c:bubble3D val="0"/>
            <c:spPr>
              <a:solidFill>
                <a:schemeClr val="accent3">
                  <a:lumMod val="60000"/>
                  <a:lumOff val="40000"/>
                </a:schemeClr>
              </a:solidFill>
            </c:spPr>
            <c:extLst>
              <c:ext xmlns:c16="http://schemas.microsoft.com/office/drawing/2014/chart" uri="{C3380CC4-5D6E-409C-BE32-E72D297353CC}">
                <c16:uniqueId val="{00000009-6A03-44C2-B09E-9CB7ED187D07}"/>
              </c:ext>
            </c:extLst>
          </c:dPt>
          <c:dPt>
            <c:idx val="9"/>
            <c:bubble3D val="0"/>
            <c:spPr>
              <a:solidFill>
                <a:schemeClr val="accent6">
                  <a:lumMod val="50000"/>
                </a:schemeClr>
              </a:solidFill>
            </c:spPr>
            <c:extLst>
              <c:ext xmlns:c16="http://schemas.microsoft.com/office/drawing/2014/chart" uri="{C3380CC4-5D6E-409C-BE32-E72D297353CC}">
                <c16:uniqueId val="{0000000B-6A03-44C2-B09E-9CB7ED187D07}"/>
              </c:ext>
            </c:extLst>
          </c:dPt>
          <c:dPt>
            <c:idx val="10"/>
            <c:bubble3D val="0"/>
            <c:spPr>
              <a:solidFill>
                <a:srgbClr val="00B050"/>
              </a:solidFill>
            </c:spPr>
            <c:extLst>
              <c:ext xmlns:c16="http://schemas.microsoft.com/office/drawing/2014/chart" uri="{C3380CC4-5D6E-409C-BE32-E72D297353CC}">
                <c16:uniqueId val="{0000000D-6A03-44C2-B09E-9CB7ED187D07}"/>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6A03-44C2-B09E-9CB7ED187D07}"/>
                </c:ext>
              </c:extLst>
            </c:dLbl>
            <c:dLbl>
              <c:idx val="1"/>
              <c:numFmt formatCode="0.0%" sourceLinked="0"/>
              <c:spPr>
                <a:noFill/>
                <a:ln>
                  <a:noFill/>
                </a:ln>
                <a:effectLst/>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E-6A03-44C2-B09E-9CB7ED187D07}"/>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'19'!$Q$12:$Q$19</c:f>
              <c:numCache>
                <c:formatCode>0.0</c:formatCode>
                <c:ptCount val="8"/>
                <c:pt idx="0">
                  <c:v>24.882629107981224</c:v>
                </c:pt>
                <c:pt idx="1">
                  <c:v>69.953051643192495</c:v>
                </c:pt>
                <c:pt idx="2">
                  <c:v>0.46948356807511737</c:v>
                </c:pt>
                <c:pt idx="3">
                  <c:v>1.4084507042253522</c:v>
                </c:pt>
                <c:pt idx="4">
                  <c:v>1.4084507042253522</c:v>
                </c:pt>
                <c:pt idx="5">
                  <c:v>0</c:v>
                </c:pt>
                <c:pt idx="6">
                  <c:v>0.46948356807511737</c:v>
                </c:pt>
                <c:pt idx="7">
                  <c:v>1.408450704225352</c:v>
                </c:pt>
              </c:numCache>
            </c:numRef>
          </c:val>
          <c:extLst>
            <c:ext xmlns:c16="http://schemas.microsoft.com/office/drawing/2014/chart" uri="{C3380CC4-5D6E-409C-BE32-E72D297353CC}">
              <c16:uniqueId val="{0000000F-6A03-44C2-B09E-9CB7ED187D07}"/>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D9E6-4004-A325-8774ABCD14A3}"/>
              </c:ext>
            </c:extLst>
          </c:dPt>
          <c:dPt>
            <c:idx val="4"/>
            <c:bubble3D val="0"/>
            <c:spPr>
              <a:solidFill>
                <a:schemeClr val="tx2">
                  <a:lumMod val="60000"/>
                  <a:lumOff val="40000"/>
                </a:schemeClr>
              </a:solidFill>
            </c:spPr>
            <c:extLst>
              <c:ext xmlns:c16="http://schemas.microsoft.com/office/drawing/2014/chart" uri="{C3380CC4-5D6E-409C-BE32-E72D297353CC}">
                <c16:uniqueId val="{00000003-D9E6-4004-A325-8774ABCD14A3}"/>
              </c:ext>
            </c:extLst>
          </c:dPt>
          <c:dPt>
            <c:idx val="6"/>
            <c:bubble3D val="0"/>
            <c:spPr>
              <a:solidFill>
                <a:schemeClr val="accent4">
                  <a:lumMod val="40000"/>
                  <a:lumOff val="60000"/>
                </a:schemeClr>
              </a:solidFill>
            </c:spPr>
            <c:extLst>
              <c:ext xmlns:c16="http://schemas.microsoft.com/office/drawing/2014/chart" uri="{C3380CC4-5D6E-409C-BE32-E72D297353CC}">
                <c16:uniqueId val="{00000005-D9E6-4004-A325-8774ABCD14A3}"/>
              </c:ext>
            </c:extLst>
          </c:dPt>
          <c:dPt>
            <c:idx val="7"/>
            <c:bubble3D val="0"/>
            <c:spPr>
              <a:solidFill>
                <a:schemeClr val="accent2">
                  <a:lumMod val="60000"/>
                  <a:lumOff val="40000"/>
                </a:schemeClr>
              </a:solidFill>
            </c:spPr>
            <c:extLst>
              <c:ext xmlns:c16="http://schemas.microsoft.com/office/drawing/2014/chart" uri="{C3380CC4-5D6E-409C-BE32-E72D297353CC}">
                <c16:uniqueId val="{00000007-D9E6-4004-A325-8774ABCD14A3}"/>
              </c:ext>
            </c:extLst>
          </c:dPt>
          <c:dPt>
            <c:idx val="8"/>
            <c:bubble3D val="0"/>
            <c:spPr>
              <a:solidFill>
                <a:schemeClr val="accent3">
                  <a:lumMod val="60000"/>
                  <a:lumOff val="40000"/>
                </a:schemeClr>
              </a:solidFill>
            </c:spPr>
            <c:extLst>
              <c:ext xmlns:c16="http://schemas.microsoft.com/office/drawing/2014/chart" uri="{C3380CC4-5D6E-409C-BE32-E72D297353CC}">
                <c16:uniqueId val="{00000009-D9E6-4004-A325-8774ABCD14A3}"/>
              </c:ext>
            </c:extLst>
          </c:dPt>
          <c:dPt>
            <c:idx val="9"/>
            <c:bubble3D val="0"/>
            <c:spPr>
              <a:solidFill>
                <a:schemeClr val="accent6">
                  <a:lumMod val="50000"/>
                </a:schemeClr>
              </a:solidFill>
            </c:spPr>
            <c:extLst>
              <c:ext xmlns:c16="http://schemas.microsoft.com/office/drawing/2014/chart" uri="{C3380CC4-5D6E-409C-BE32-E72D297353CC}">
                <c16:uniqueId val="{0000000B-D9E6-4004-A325-8774ABCD14A3}"/>
              </c:ext>
            </c:extLst>
          </c:dPt>
          <c:dPt>
            <c:idx val="10"/>
            <c:bubble3D val="0"/>
            <c:spPr>
              <a:solidFill>
                <a:srgbClr val="00B050"/>
              </a:solidFill>
            </c:spPr>
            <c:extLst>
              <c:ext xmlns:c16="http://schemas.microsoft.com/office/drawing/2014/chart" uri="{C3380CC4-5D6E-409C-BE32-E72D297353CC}">
                <c16:uniqueId val="{0000000D-D9E6-4004-A325-8774ABCD14A3}"/>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D9E6-4004-A325-8774ABCD14A3}"/>
                </c:ext>
              </c:extLst>
            </c:dLbl>
            <c:dLbl>
              <c:idx val="1"/>
              <c:numFmt formatCode="0.0%" sourceLinked="0"/>
              <c:spPr>
                <a:noFill/>
                <a:ln>
                  <a:noFill/>
                </a:ln>
                <a:effectLst/>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E-D9E6-4004-A325-8774ABCD14A3}"/>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'19'!$R$12:$R$19</c:f>
              <c:numCache>
                <c:formatCode>0.0</c:formatCode>
                <c:ptCount val="8"/>
                <c:pt idx="0">
                  <c:v>18.407960199004979</c:v>
                </c:pt>
                <c:pt idx="1">
                  <c:v>71.144278606965187</c:v>
                </c:pt>
                <c:pt idx="2">
                  <c:v>0.99502487562189068</c:v>
                </c:pt>
                <c:pt idx="3">
                  <c:v>0</c:v>
                </c:pt>
                <c:pt idx="4">
                  <c:v>0.49751243781094534</c:v>
                </c:pt>
                <c:pt idx="5">
                  <c:v>0.49751243781094534</c:v>
                </c:pt>
                <c:pt idx="6">
                  <c:v>0.99502487562189068</c:v>
                </c:pt>
                <c:pt idx="7">
                  <c:v>7.4626865671641793</c:v>
                </c:pt>
              </c:numCache>
            </c:numRef>
          </c:val>
          <c:extLst>
            <c:ext xmlns:c16="http://schemas.microsoft.com/office/drawing/2014/chart" uri="{C3380CC4-5D6E-409C-BE32-E72D297353CC}">
              <c16:uniqueId val="{0000000F-D9E6-4004-A325-8774ABCD14A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1562087993808726E-2"/>
          <c:w val="0.41835009085402786"/>
          <c:h val="0.81916725277107638"/>
        </c:manualLayout>
      </c:layout>
      <c:overlay val="0"/>
      <c:txPr>
        <a:bodyPr/>
        <a:lstStyle/>
        <a:p>
          <a:pPr rtl="0">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2732376145335E-2"/>
          <c:y val="9.0984890933577117E-2"/>
          <c:w val="0.92182257217847774"/>
          <c:h val="0.73404759798283636"/>
        </c:manualLayout>
      </c:layout>
      <c:barChart>
        <c:barDir val="col"/>
        <c:grouping val="clustered"/>
        <c:varyColors val="0"/>
        <c:ser>
          <c:idx val="0"/>
          <c:order val="0"/>
          <c:tx>
            <c:strRef>
              <c:f>'20'!$M$9</c:f>
              <c:strCache>
                <c:ptCount val="1"/>
                <c:pt idx="0">
                  <c:v>ذكور
Males</c:v>
                </c:pt>
              </c:strCache>
            </c:strRef>
          </c:tx>
          <c:spPr>
            <a:ln w="28575">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'20'!$M$10:$M$18</c:f>
              <c:numCache>
                <c:formatCode>0</c:formatCode>
                <c:ptCount val="9"/>
                <c:pt idx="0">
                  <c:v>1283</c:v>
                </c:pt>
                <c:pt idx="1">
                  <c:v>1285</c:v>
                </c:pt>
                <c:pt idx="2">
                  <c:v>328</c:v>
                </c:pt>
                <c:pt idx="3">
                  <c:v>217</c:v>
                </c:pt>
                <c:pt idx="4">
                  <c:v>86</c:v>
                </c:pt>
                <c:pt idx="5">
                  <c:v>9</c:v>
                </c:pt>
                <c:pt idx="6">
                  <c:v>160</c:v>
                </c:pt>
                <c:pt idx="7">
                  <c:v>56</c:v>
                </c:pt>
                <c:pt idx="8">
                  <c:v>12</c:v>
                </c:pt>
              </c:numCache>
            </c:numRef>
          </c:val>
          <c:extLst>
            <c:ext xmlns:c16="http://schemas.microsoft.com/office/drawing/2014/chart" uri="{C3380CC4-5D6E-409C-BE32-E72D297353CC}">
              <c16:uniqueId val="{00000000-1E01-4859-A21D-39812C6FE77A}"/>
            </c:ext>
          </c:extLst>
        </c:ser>
        <c:ser>
          <c:idx val="1"/>
          <c:order val="1"/>
          <c:tx>
            <c:strRef>
              <c:f>'20'!$N$9</c:f>
              <c:strCache>
                <c:ptCount val="1"/>
                <c:pt idx="0">
                  <c:v>إناث
Females</c:v>
                </c:pt>
              </c:strCache>
            </c:strRef>
          </c:tx>
          <c:spPr>
            <a:ln>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'20'!$N$10:$N$18</c:f>
              <c:numCache>
                <c:formatCode>0</c:formatCode>
                <c:ptCount val="9"/>
                <c:pt idx="0">
                  <c:v>1193</c:v>
                </c:pt>
                <c:pt idx="1">
                  <c:v>1163</c:v>
                </c:pt>
                <c:pt idx="2">
                  <c:v>323</c:v>
                </c:pt>
                <c:pt idx="3">
                  <c:v>172</c:v>
                </c:pt>
                <c:pt idx="4">
                  <c:v>95</c:v>
                </c:pt>
                <c:pt idx="5">
                  <c:v>10</c:v>
                </c:pt>
                <c:pt idx="6">
                  <c:v>175</c:v>
                </c:pt>
                <c:pt idx="7">
                  <c:v>55</c:v>
                </c:pt>
                <c:pt idx="8">
                  <c:v>10</c:v>
                </c:pt>
              </c:numCache>
            </c:numRef>
          </c:val>
          <c:extLst>
            <c:ext xmlns:c16="http://schemas.microsoft.com/office/drawing/2014/chart" uri="{C3380CC4-5D6E-409C-BE32-E72D297353CC}">
              <c16:uniqueId val="{00000001-1E01-4859-A21D-39812C6FE77A}"/>
            </c:ext>
          </c:extLst>
        </c:ser>
        <c:dLbls>
          <c:showLegendKey val="0"/>
          <c:showVal val="0"/>
          <c:showCatName val="0"/>
          <c:showSerName val="0"/>
          <c:showPercent val="0"/>
          <c:showBubbleSize val="0"/>
        </c:dLbls>
        <c:gapWidth val="150"/>
        <c:axId val="133465984"/>
        <c:axId val="133468160"/>
      </c:barChart>
      <c:catAx>
        <c:axId val="133465984"/>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097683441745"/>
              <c:y val="0.90594067211362295"/>
            </c:manualLayout>
          </c:layout>
          <c:overlay val="0"/>
        </c:title>
        <c:numFmt formatCode="General" sourceLinked="0"/>
        <c:majorTickMark val="out"/>
        <c:minorTickMark val="none"/>
        <c:tickLblPos val="nextTo"/>
        <c:txPr>
          <a:bodyPr/>
          <a:lstStyle/>
          <a:p>
            <a:pPr>
              <a:defRPr sz="800"/>
            </a:pPr>
            <a:endParaRPr lang="en-US"/>
          </a:p>
        </c:txPr>
        <c:crossAx val="133468160"/>
        <c:crosses val="autoZero"/>
        <c:auto val="1"/>
        <c:lblAlgn val="ctr"/>
        <c:lblOffset val="100"/>
        <c:noMultiLvlLbl val="0"/>
      </c:catAx>
      <c:valAx>
        <c:axId val="133468160"/>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2030579510894464E-3"/>
              <c:y val="1.690603281331421E-3"/>
            </c:manualLayout>
          </c:layout>
          <c:overlay val="0"/>
        </c:title>
        <c:numFmt formatCode="0" sourceLinked="1"/>
        <c:majorTickMark val="out"/>
        <c:minorTickMark val="none"/>
        <c:tickLblPos val="nextTo"/>
        <c:txPr>
          <a:bodyPr/>
          <a:lstStyle/>
          <a:p>
            <a:pPr>
              <a:defRPr sz="800"/>
            </a:pPr>
            <a:endParaRPr lang="en-US"/>
          </a:p>
        </c:txPr>
        <c:crossAx val="133465984"/>
        <c:crosses val="autoZero"/>
        <c:crossBetween val="between"/>
      </c:valAx>
      <c:spPr>
        <a:solidFill>
          <a:srgbClr val="DFF0F5"/>
        </a:solidFill>
      </c:spPr>
    </c:plotArea>
    <c:legend>
      <c:legendPos val="r"/>
      <c:layout>
        <c:manualLayout>
          <c:xMode val="edge"/>
          <c:yMode val="edge"/>
          <c:x val="0.73334666500020829"/>
          <c:y val="9.3719464842175765E-3"/>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45339291451735"/>
          <c:y val="0.10935868373703141"/>
          <c:w val="0.50157554316822972"/>
          <c:h val="0.84522938593071917"/>
        </c:manualLayout>
      </c:layout>
      <c:pieChart>
        <c:varyColors val="1"/>
        <c:ser>
          <c:idx val="0"/>
          <c:order val="0"/>
          <c:dPt>
            <c:idx val="0"/>
            <c:bubble3D val="0"/>
            <c:spPr>
              <a:solidFill>
                <a:srgbClr val="993366"/>
              </a:solidFill>
            </c:spPr>
            <c:extLst>
              <c:ext xmlns:c16="http://schemas.microsoft.com/office/drawing/2014/chart" uri="{C3380CC4-5D6E-409C-BE32-E72D297353CC}">
                <c16:uniqueId val="{00000001-6AA4-4F0C-87C6-9414371E0233}"/>
              </c:ext>
            </c:extLst>
          </c:dPt>
          <c:dPt>
            <c:idx val="1"/>
            <c:bubble3D val="0"/>
            <c:spPr>
              <a:solidFill>
                <a:schemeClr val="accent1"/>
              </a:solidFill>
            </c:spPr>
            <c:extLst>
              <c:ext xmlns:c16="http://schemas.microsoft.com/office/drawing/2014/chart" uri="{C3380CC4-5D6E-409C-BE32-E72D297353CC}">
                <c16:uniqueId val="{00000003-6AA4-4F0C-87C6-9414371E0233}"/>
              </c:ext>
            </c:extLst>
          </c:dPt>
          <c:dPt>
            <c:idx val="3"/>
            <c:bubble3D val="0"/>
            <c:spPr>
              <a:solidFill>
                <a:schemeClr val="accent4">
                  <a:lumMod val="60000"/>
                  <a:lumOff val="40000"/>
                </a:schemeClr>
              </a:solidFill>
            </c:spPr>
            <c:extLst>
              <c:ext xmlns:c16="http://schemas.microsoft.com/office/drawing/2014/chart" uri="{C3380CC4-5D6E-409C-BE32-E72D297353CC}">
                <c16:uniqueId val="{00000005-6AA4-4F0C-87C6-9414371E0233}"/>
              </c:ext>
            </c:extLst>
          </c:dPt>
          <c:dPt>
            <c:idx val="4"/>
            <c:bubble3D val="0"/>
            <c:spPr>
              <a:solidFill>
                <a:schemeClr val="accent3">
                  <a:lumMod val="40000"/>
                  <a:lumOff val="60000"/>
                </a:schemeClr>
              </a:solidFill>
            </c:spPr>
            <c:extLst>
              <c:ext xmlns:c16="http://schemas.microsoft.com/office/drawing/2014/chart" uri="{C3380CC4-5D6E-409C-BE32-E72D297353CC}">
                <c16:uniqueId val="{00000007-6AA4-4F0C-87C6-9414371E0233}"/>
              </c:ext>
            </c:extLst>
          </c:dPt>
          <c:dLbls>
            <c:dLbl>
              <c:idx val="0"/>
              <c:layout>
                <c:manualLayout>
                  <c:x val="-0.12236340827766899"/>
                  <c:y val="1.0001505370055699E-2"/>
                </c:manualLayout>
              </c:layout>
              <c:numFmt formatCode="0.0%" sourceLinked="0"/>
              <c:spPr/>
              <c:txPr>
                <a:bodyPr/>
                <a:lstStyle/>
                <a:p>
                  <a:pPr rtl="0">
                    <a:defRPr sz="10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AA4-4F0C-87C6-9414371E0233}"/>
                </c:ext>
              </c:extLst>
            </c:dLbl>
            <c:dLbl>
              <c:idx val="1"/>
              <c:layout>
                <c:manualLayout>
                  <c:x val="7.9791137218958738E-2"/>
                  <c:y val="-3.5841886326149794E-3"/>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AA4-4F0C-87C6-9414371E0233}"/>
                </c:ext>
              </c:extLst>
            </c:dLbl>
            <c:dLbl>
              <c:idx val="2"/>
              <c:layout>
                <c:manualLayout>
                  <c:x val="0.15999480352781759"/>
                  <c:y val="-0.17790019274295926"/>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AA4-4F0C-87C6-9414371E0233}"/>
                </c:ext>
              </c:extLst>
            </c:dLbl>
            <c:dLbl>
              <c:idx val="3"/>
              <c:layout>
                <c:manualLayout>
                  <c:x val="8.7654691311734187E-2"/>
                  <c:y val="0.1800918059133968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AA4-4F0C-87C6-9414371E0233}"/>
                </c:ext>
              </c:extLst>
            </c:dLbl>
            <c:dLbl>
              <c:idx val="4"/>
              <c:layout>
                <c:manualLayout>
                  <c:x val="-1.0756038180041155E-2"/>
                  <c:y val="-1.084839747144283E-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AA4-4F0C-87C6-9414371E0233}"/>
                </c:ext>
              </c:extLst>
            </c:dLbl>
            <c:dLbl>
              <c:idx val="5"/>
              <c:layout>
                <c:manualLayout>
                  <c:x val="9.6640790271586424E-2"/>
                  <c:y val="7.0529023859573881E-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AA4-4F0C-87C6-9414371E0233}"/>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'21'!$P$10:$P$15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'21'!$Q$10:$Q$15</c:f>
              <c:numCache>
                <c:formatCode>0</c:formatCode>
                <c:ptCount val="6"/>
                <c:pt idx="0">
                  <c:v>1691</c:v>
                </c:pt>
                <c:pt idx="1">
                  <c:v>138</c:v>
                </c:pt>
                <c:pt idx="2">
                  <c:v>2238</c:v>
                </c:pt>
                <c:pt idx="3">
                  <c:v>2224</c:v>
                </c:pt>
                <c:pt idx="4">
                  <c:v>102</c:v>
                </c:pt>
                <c:pt idx="5">
                  <c:v>239</c:v>
                </c:pt>
              </c:numCache>
            </c:numRef>
          </c:val>
          <c:extLst>
            <c:ext xmlns:c16="http://schemas.microsoft.com/office/drawing/2014/chart" uri="{C3380CC4-5D6E-409C-BE32-E72D297353CC}">
              <c16:uniqueId val="{0000000A-6AA4-4F0C-87C6-9414371E0233}"/>
            </c:ext>
          </c:extLst>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203413493842102E-2"/>
          <c:y val="0.10591236999107922"/>
          <c:w val="0.9364845551326294"/>
          <c:h val="0.76038178921151556"/>
        </c:manualLayout>
      </c:layout>
      <c:barChart>
        <c:barDir val="col"/>
        <c:grouping val="clustered"/>
        <c:varyColors val="0"/>
        <c:ser>
          <c:idx val="0"/>
          <c:order val="0"/>
          <c:tx>
            <c:strRef>
              <c:f>'22'!$O$9</c:f>
              <c:strCache>
                <c:ptCount val="1"/>
                <c:pt idx="0">
                  <c:v>الربع الثاني، 2023
Second Quarter, 2023</c:v>
                </c:pt>
              </c:strCache>
            </c:strRef>
          </c:tx>
          <c:spPr>
            <a:solidFill>
              <a:schemeClr val="accent5"/>
            </a:solidFill>
            <a:ln w="28575">
              <a:noFill/>
            </a:ln>
          </c:spPr>
          <c:invertIfNegative val="0"/>
          <c:cat>
            <c:strRef>
              <c:f>'22'!$M$10:$M$17</c:f>
              <c:strCache>
                <c:ptCount val="8"/>
                <c:pt idx="0">
                  <c:v>-20</c:v>
                </c:pt>
                <c:pt idx="1">
                  <c:v>20 - 24</c:v>
                </c:pt>
                <c:pt idx="2">
                  <c:v>25 - 29</c:v>
                </c:pt>
                <c:pt idx="3">
                  <c:v>30 - 34</c:v>
                </c:pt>
                <c:pt idx="4">
                  <c:v>35 - 39</c:v>
                </c:pt>
                <c:pt idx="5">
                  <c:v>40 - 44</c:v>
                </c:pt>
                <c:pt idx="6">
                  <c:v>45 - 49</c:v>
                </c:pt>
                <c:pt idx="7">
                  <c:v>50 +</c:v>
                </c:pt>
              </c:strCache>
            </c:strRef>
          </c:cat>
          <c:val>
            <c:numRef>
              <c:f>'22'!$O$10:$O$17</c:f>
              <c:numCache>
                <c:formatCode>0</c:formatCode>
                <c:ptCount val="8"/>
                <c:pt idx="0">
                  <c:v>50</c:v>
                </c:pt>
                <c:pt idx="1">
                  <c:v>646</c:v>
                </c:pt>
                <c:pt idx="2">
                  <c:v>1824</c:v>
                </c:pt>
                <c:pt idx="3">
                  <c:v>2279</c:v>
                </c:pt>
                <c:pt idx="4">
                  <c:v>1460</c:v>
                </c:pt>
                <c:pt idx="5">
                  <c:v>336</c:v>
                </c:pt>
                <c:pt idx="6">
                  <c:v>31</c:v>
                </c:pt>
                <c:pt idx="7">
                  <c:v>2</c:v>
                </c:pt>
              </c:numCache>
            </c:numRef>
          </c:val>
          <c:extLst>
            <c:ext xmlns:c16="http://schemas.microsoft.com/office/drawing/2014/chart" uri="{C3380CC4-5D6E-409C-BE32-E72D297353CC}">
              <c16:uniqueId val="{00000000-C358-4861-8739-0930AA32D3AB}"/>
            </c:ext>
          </c:extLst>
        </c:ser>
        <c:ser>
          <c:idx val="1"/>
          <c:order val="1"/>
          <c:tx>
            <c:strRef>
              <c:f>'22'!$N$9</c:f>
              <c:strCache>
                <c:ptCount val="1"/>
                <c:pt idx="0">
                  <c:v>الربع الأول، 2023
First Quarter, 2023</c:v>
                </c:pt>
              </c:strCache>
            </c:strRef>
          </c:tx>
          <c:spPr>
            <a:solidFill>
              <a:schemeClr val="accent6"/>
            </a:solidFill>
            <a:ln w="63500" cap="flat">
              <a:noFill/>
              <a:round/>
            </a:ln>
          </c:spPr>
          <c:invertIfNegative val="0"/>
          <c:cat>
            <c:strRef>
              <c:f>'22'!$M$10:$M$17</c:f>
              <c:strCache>
                <c:ptCount val="8"/>
                <c:pt idx="0">
                  <c:v>-20</c:v>
                </c:pt>
                <c:pt idx="1">
                  <c:v>20 - 24</c:v>
                </c:pt>
                <c:pt idx="2">
                  <c:v>25 - 29</c:v>
                </c:pt>
                <c:pt idx="3">
                  <c:v>30 - 34</c:v>
                </c:pt>
                <c:pt idx="4">
                  <c:v>35 - 39</c:v>
                </c:pt>
                <c:pt idx="5">
                  <c:v>40 - 44</c:v>
                </c:pt>
                <c:pt idx="6">
                  <c:v>45 - 49</c:v>
                </c:pt>
                <c:pt idx="7">
                  <c:v>50 +</c:v>
                </c:pt>
              </c:strCache>
            </c:strRef>
          </c:cat>
          <c:val>
            <c:numRef>
              <c:f>'22'!$N$10:$N$17</c:f>
              <c:numCache>
                <c:formatCode>0</c:formatCode>
                <c:ptCount val="8"/>
                <c:pt idx="0">
                  <c:v>52</c:v>
                </c:pt>
                <c:pt idx="1">
                  <c:v>550</c:v>
                </c:pt>
                <c:pt idx="2">
                  <c:v>1678</c:v>
                </c:pt>
                <c:pt idx="3">
                  <c:v>2044</c:v>
                </c:pt>
                <c:pt idx="4">
                  <c:v>1342</c:v>
                </c:pt>
                <c:pt idx="5">
                  <c:v>364</c:v>
                </c:pt>
                <c:pt idx="6">
                  <c:v>31</c:v>
                </c:pt>
                <c:pt idx="7">
                  <c:v>2</c:v>
                </c:pt>
              </c:numCache>
            </c:numRef>
          </c:val>
          <c:extLst>
            <c:ext xmlns:c16="http://schemas.microsoft.com/office/drawing/2014/chart" uri="{C3380CC4-5D6E-409C-BE32-E72D297353CC}">
              <c16:uniqueId val="{00000001-C358-4861-8739-0930AA32D3AB}"/>
            </c:ext>
          </c:extLst>
        </c:ser>
        <c:dLbls>
          <c:showLegendKey val="0"/>
          <c:showVal val="0"/>
          <c:showCatName val="0"/>
          <c:showSerName val="0"/>
          <c:showPercent val="0"/>
          <c:showBubbleSize val="0"/>
        </c:dLbls>
        <c:gapWidth val="150"/>
        <c:axId val="52706688"/>
        <c:axId val="52708864"/>
      </c:barChart>
      <c:catAx>
        <c:axId val="5270668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4284099579554914"/>
              <c:y val="0.91959865505610172"/>
            </c:manualLayout>
          </c:layout>
          <c:overlay val="0"/>
        </c:title>
        <c:numFmt formatCode="General" sourceLinked="0"/>
        <c:majorTickMark val="out"/>
        <c:minorTickMark val="none"/>
        <c:tickLblPos val="nextTo"/>
        <c:txPr>
          <a:bodyPr/>
          <a:lstStyle/>
          <a:p>
            <a:pPr rtl="0">
              <a:defRPr sz="800"/>
            </a:pPr>
            <a:endParaRPr lang="en-US"/>
          </a:p>
        </c:txPr>
        <c:crossAx val="52708864"/>
        <c:crosses val="autoZero"/>
        <c:auto val="1"/>
        <c:lblAlgn val="ctr"/>
        <c:lblOffset val="100"/>
        <c:noMultiLvlLbl val="0"/>
      </c:catAx>
      <c:valAx>
        <c:axId val="52708864"/>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0825941663464426E-2"/>
              <c:y val="1.3336014727039281E-2"/>
            </c:manualLayout>
          </c:layout>
          <c:overlay val="0"/>
        </c:title>
        <c:numFmt formatCode="0" sourceLinked="1"/>
        <c:majorTickMark val="out"/>
        <c:minorTickMark val="none"/>
        <c:tickLblPos val="nextTo"/>
        <c:txPr>
          <a:bodyPr/>
          <a:lstStyle/>
          <a:p>
            <a:pPr>
              <a:defRPr sz="800"/>
            </a:pPr>
            <a:endParaRPr lang="en-US"/>
          </a:p>
        </c:txPr>
        <c:crossAx val="52706688"/>
        <c:crosses val="autoZero"/>
        <c:crossBetween val="between"/>
      </c:valAx>
      <c:spPr>
        <a:solidFill>
          <a:srgbClr val="DFF0F5"/>
        </a:solidFill>
      </c:spPr>
    </c:plotArea>
    <c:legend>
      <c:legendPos val="r"/>
      <c:layout>
        <c:manualLayout>
          <c:xMode val="edge"/>
          <c:yMode val="edge"/>
          <c:x val="0.40487734033245837"/>
          <c:y val="2.4727606495160603E-2"/>
          <c:w val="0.56356932050160402"/>
          <c:h val="6.7644073902526913E-2"/>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71279442321323E-2"/>
          <c:y val="0.10944696618805004"/>
          <c:w val="0.9095460598898949"/>
          <c:h val="0.77454109412793992"/>
        </c:manualLayout>
      </c:layout>
      <c:barChart>
        <c:barDir val="col"/>
        <c:grouping val="clustered"/>
        <c:varyColors val="0"/>
        <c:ser>
          <c:idx val="1"/>
          <c:order val="0"/>
          <c:tx>
            <c:strRef>
              <c:f>'23'!$O$10</c:f>
              <c:strCache>
                <c:ptCount val="1"/>
                <c:pt idx="0">
                  <c:v>قطريون
Qataris</c:v>
                </c:pt>
              </c:strCache>
            </c:strRef>
          </c:tx>
          <c:spPr>
            <a:solidFill>
              <a:srgbClr val="993366"/>
            </a:solidFill>
          </c:spPr>
          <c:invertIfNegative val="0"/>
          <c:dPt>
            <c:idx val="0"/>
            <c:invertIfNegative val="0"/>
            <c:bubble3D val="0"/>
            <c:extLst>
              <c:ext xmlns:c16="http://schemas.microsoft.com/office/drawing/2014/chart" uri="{C3380CC4-5D6E-409C-BE32-E72D297353CC}">
                <c16:uniqueId val="{00000000-EBF2-4E6C-946F-3133AACFFBB6}"/>
              </c:ext>
            </c:extLst>
          </c:dPt>
          <c:dPt>
            <c:idx val="1"/>
            <c:invertIfNegative val="0"/>
            <c:bubble3D val="0"/>
            <c:extLst>
              <c:ext xmlns:c16="http://schemas.microsoft.com/office/drawing/2014/chart" uri="{C3380CC4-5D6E-409C-BE32-E72D297353CC}">
                <c16:uniqueId val="{00000001-EBF2-4E6C-946F-3133AACFFBB6}"/>
              </c:ext>
            </c:extLst>
          </c:dPt>
          <c:dPt>
            <c:idx val="2"/>
            <c:invertIfNegative val="0"/>
            <c:bubble3D val="0"/>
            <c:extLst>
              <c:ext xmlns:c16="http://schemas.microsoft.com/office/drawing/2014/chart" uri="{C3380CC4-5D6E-409C-BE32-E72D297353CC}">
                <c16:uniqueId val="{00000002-EBF2-4E6C-946F-3133AACFFBB6}"/>
              </c:ext>
            </c:extLst>
          </c:dPt>
          <c:cat>
            <c:strRef>
              <c:f>'23'!$N$11:$N$18</c:f>
              <c:strCache>
                <c:ptCount val="8"/>
                <c:pt idx="0">
                  <c:v>-20</c:v>
                </c:pt>
                <c:pt idx="1">
                  <c:v>20 - 24</c:v>
                </c:pt>
                <c:pt idx="2">
                  <c:v>25 - 29</c:v>
                </c:pt>
                <c:pt idx="3">
                  <c:v>30 - 34</c:v>
                </c:pt>
                <c:pt idx="4">
                  <c:v>35 - 39</c:v>
                </c:pt>
                <c:pt idx="5">
                  <c:v>40 - 44</c:v>
                </c:pt>
                <c:pt idx="6">
                  <c:v>45 - 49</c:v>
                </c:pt>
                <c:pt idx="7">
                  <c:v>50 +</c:v>
                </c:pt>
              </c:strCache>
            </c:strRef>
          </c:cat>
          <c:val>
            <c:numRef>
              <c:f>'23'!$O$11:$O$18</c:f>
              <c:numCache>
                <c:formatCode>0</c:formatCode>
                <c:ptCount val="8"/>
                <c:pt idx="0">
                  <c:v>6</c:v>
                </c:pt>
                <c:pt idx="1">
                  <c:v>197</c:v>
                </c:pt>
                <c:pt idx="2">
                  <c:v>489</c:v>
                </c:pt>
                <c:pt idx="3">
                  <c:v>516</c:v>
                </c:pt>
                <c:pt idx="4">
                  <c:v>367</c:v>
                </c:pt>
                <c:pt idx="5">
                  <c:v>105</c:v>
                </c:pt>
                <c:pt idx="6">
                  <c:v>9</c:v>
                </c:pt>
                <c:pt idx="7">
                  <c:v>2</c:v>
                </c:pt>
              </c:numCache>
            </c:numRef>
          </c:val>
          <c:extLst>
            <c:ext xmlns:c16="http://schemas.microsoft.com/office/drawing/2014/chart" uri="{C3380CC4-5D6E-409C-BE32-E72D297353CC}">
              <c16:uniqueId val="{00000003-EBF2-4E6C-946F-3133AACFFBB6}"/>
            </c:ext>
          </c:extLst>
        </c:ser>
        <c:ser>
          <c:idx val="0"/>
          <c:order val="1"/>
          <c:tx>
            <c:strRef>
              <c:f>'23'!$P$10</c:f>
              <c:strCache>
                <c:ptCount val="1"/>
                <c:pt idx="0">
                  <c:v>غير قطريين
Non-Qataris</c:v>
                </c:pt>
              </c:strCache>
            </c:strRef>
          </c:tx>
          <c:spPr>
            <a:solidFill>
              <a:schemeClr val="accent2">
                <a:lumMod val="40000"/>
                <a:lumOff val="60000"/>
              </a:schemeClr>
            </a:solidFill>
          </c:spPr>
          <c:invertIfNegative val="0"/>
          <c:cat>
            <c:strRef>
              <c:f>'23'!$N$11:$N$18</c:f>
              <c:strCache>
                <c:ptCount val="8"/>
                <c:pt idx="0">
                  <c:v>-20</c:v>
                </c:pt>
                <c:pt idx="1">
                  <c:v>20 - 24</c:v>
                </c:pt>
                <c:pt idx="2">
                  <c:v>25 - 29</c:v>
                </c:pt>
                <c:pt idx="3">
                  <c:v>30 - 34</c:v>
                </c:pt>
                <c:pt idx="4">
                  <c:v>35 - 39</c:v>
                </c:pt>
                <c:pt idx="5">
                  <c:v>40 - 44</c:v>
                </c:pt>
                <c:pt idx="6">
                  <c:v>45 - 49</c:v>
                </c:pt>
                <c:pt idx="7">
                  <c:v>50 +</c:v>
                </c:pt>
              </c:strCache>
            </c:strRef>
          </c:cat>
          <c:val>
            <c:numRef>
              <c:f>'23'!$P$11:$P$18</c:f>
              <c:numCache>
                <c:formatCode>0</c:formatCode>
                <c:ptCount val="8"/>
                <c:pt idx="0">
                  <c:v>44</c:v>
                </c:pt>
                <c:pt idx="1">
                  <c:v>449</c:v>
                </c:pt>
                <c:pt idx="2">
                  <c:v>1335</c:v>
                </c:pt>
                <c:pt idx="3">
                  <c:v>1763</c:v>
                </c:pt>
                <c:pt idx="4">
                  <c:v>1093</c:v>
                </c:pt>
                <c:pt idx="5">
                  <c:v>231</c:v>
                </c:pt>
                <c:pt idx="6">
                  <c:v>22</c:v>
                </c:pt>
                <c:pt idx="7">
                  <c:v>0</c:v>
                </c:pt>
              </c:numCache>
            </c:numRef>
          </c:val>
          <c:extLst>
            <c:ext xmlns:c16="http://schemas.microsoft.com/office/drawing/2014/chart" uri="{C3380CC4-5D6E-409C-BE32-E72D297353CC}">
              <c16:uniqueId val="{00000004-EBF2-4E6C-946F-3133AACFFBB6}"/>
            </c:ext>
          </c:extLst>
        </c:ser>
        <c:dLbls>
          <c:showLegendKey val="0"/>
          <c:showVal val="0"/>
          <c:showCatName val="0"/>
          <c:showSerName val="0"/>
          <c:showPercent val="0"/>
          <c:showBubbleSize val="0"/>
        </c:dLbls>
        <c:gapWidth val="100"/>
        <c:axId val="53392512"/>
        <c:axId val="53394432"/>
      </c:barChart>
      <c:catAx>
        <c:axId val="53392512"/>
        <c:scaling>
          <c:orientation val="minMax"/>
        </c:scaling>
        <c:delete val="0"/>
        <c:axPos val="b"/>
        <c:majorGridlines>
          <c:spPr>
            <a:ln>
              <a:solidFill>
                <a:schemeClr val="bg1"/>
              </a:solidFill>
            </a:ln>
          </c:spPr>
        </c:majorGridlines>
        <c:title>
          <c:tx>
            <c:rich>
              <a:bodyPr/>
              <a:lstStyle/>
              <a:p>
                <a:pPr algn="ctr">
                  <a:defRPr/>
                </a:pPr>
                <a:r>
                  <a:rPr lang="ar-QA" sz="1000" b="1" i="0" baseline="0">
                    <a:effectLst/>
                  </a:rPr>
                  <a:t>فئات العمر  </a:t>
                </a:r>
                <a:r>
                  <a:rPr lang="en-US" sz="1000" b="1" i="0" baseline="0">
                    <a:effectLst/>
                  </a:rPr>
                  <a:t> </a:t>
                </a:r>
                <a:r>
                  <a:rPr lang="en-US" sz="900" b="1" i="0" baseline="0">
                    <a:effectLst/>
                  </a:rPr>
                  <a:t>Age Groups</a:t>
                </a:r>
                <a:endParaRPr lang="ar-QA" sz="900">
                  <a:effectLst/>
                </a:endParaRPr>
              </a:p>
            </c:rich>
          </c:tx>
          <c:layout>
            <c:manualLayout>
              <c:xMode val="edge"/>
              <c:yMode val="edge"/>
              <c:x val="0.44091346245952834"/>
              <c:y val="0.95284215578314679"/>
            </c:manualLayout>
          </c:layout>
          <c:overlay val="0"/>
        </c:title>
        <c:numFmt formatCode="General" sourceLinked="0"/>
        <c:majorTickMark val="out"/>
        <c:minorTickMark val="none"/>
        <c:tickLblPos val="nextTo"/>
        <c:txPr>
          <a:bodyPr/>
          <a:lstStyle/>
          <a:p>
            <a:pPr rtl="0">
              <a:defRPr/>
            </a:pPr>
            <a:endParaRPr lang="en-US"/>
          </a:p>
        </c:txPr>
        <c:crossAx val="53394432"/>
        <c:crosses val="autoZero"/>
        <c:auto val="1"/>
        <c:lblAlgn val="ctr"/>
        <c:lblOffset val="100"/>
        <c:noMultiLvlLbl val="0"/>
      </c:catAx>
      <c:valAx>
        <c:axId val="53394432"/>
        <c:scaling>
          <c:orientation val="minMax"/>
        </c:scaling>
        <c:delete val="0"/>
        <c:axPos val="l"/>
        <c:majorGridlines>
          <c:spPr>
            <a:ln>
              <a:solidFill>
                <a:schemeClr val="bg1"/>
              </a:solidFill>
            </a:ln>
          </c:spPr>
        </c:majorGridlines>
        <c:title>
          <c:tx>
            <c:rich>
              <a:bodyPr rot="0" vert="horz"/>
              <a:lstStyle/>
              <a:p>
                <a:pPr rtl="0">
                  <a:defRPr/>
                </a:pPr>
                <a:r>
                  <a:rPr lang="ar-QA" sz="900"/>
                  <a:t>عدد</a:t>
                </a:r>
                <a:endParaRPr lang="ar-QA"/>
              </a:p>
              <a:p>
                <a:pPr rtl="0">
                  <a:defRPr/>
                </a:pPr>
                <a:r>
                  <a:rPr lang="en-US" sz="800"/>
                  <a:t>No.</a:t>
                </a:r>
                <a:endParaRPr lang="en-GB" sz="800"/>
              </a:p>
            </c:rich>
          </c:tx>
          <c:layout>
            <c:manualLayout>
              <c:xMode val="edge"/>
              <c:yMode val="edge"/>
              <c:x val="4.6131685035559651E-3"/>
              <c:y val="1.1575523647779312E-2"/>
            </c:manualLayout>
          </c:layout>
          <c:overlay val="0"/>
        </c:title>
        <c:numFmt formatCode="0" sourceLinked="1"/>
        <c:majorTickMark val="out"/>
        <c:minorTickMark val="none"/>
        <c:tickLblPos val="nextTo"/>
        <c:crossAx val="53392512"/>
        <c:crosses val="autoZero"/>
        <c:crossBetween val="between"/>
      </c:valAx>
      <c:spPr>
        <a:solidFill>
          <a:srgbClr val="DFF0F5"/>
        </a:solidFill>
      </c:spPr>
    </c:plotArea>
    <c:legend>
      <c:legendPos val="r"/>
      <c:layout>
        <c:manualLayout>
          <c:xMode val="edge"/>
          <c:yMode val="edge"/>
          <c:x val="0.65638340577386867"/>
          <c:y val="1.2120220266584337E-2"/>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655054481829E-2"/>
          <c:y val="0.11034123118525672"/>
          <c:w val="0.91502654895410795"/>
          <c:h val="0.71469118838041279"/>
        </c:manualLayout>
      </c:layout>
      <c:barChart>
        <c:barDir val="col"/>
        <c:grouping val="clustered"/>
        <c:varyColors val="0"/>
        <c:ser>
          <c:idx val="0"/>
          <c:order val="0"/>
          <c:tx>
            <c:strRef>
              <c:f>'24'!$M$10</c:f>
              <c:strCache>
                <c:ptCount val="1"/>
                <c:pt idx="0">
                  <c:v>ذكور
Males</c:v>
                </c:pt>
              </c:strCache>
            </c:strRef>
          </c:tx>
          <c:spPr>
            <a:ln w="28575">
              <a:noFill/>
            </a:ln>
          </c:spPr>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'24'!$M$11:$M$19</c:f>
              <c:numCache>
                <c:formatCode>0</c:formatCode>
                <c:ptCount val="9"/>
                <c:pt idx="0">
                  <c:v>205</c:v>
                </c:pt>
                <c:pt idx="1">
                  <c:v>94</c:v>
                </c:pt>
                <c:pt idx="2">
                  <c:v>25</c:v>
                </c:pt>
                <c:pt idx="3">
                  <c:v>26</c:v>
                </c:pt>
                <c:pt idx="4">
                  <c:v>19</c:v>
                </c:pt>
                <c:pt idx="5">
                  <c:v>0</c:v>
                </c:pt>
                <c:pt idx="6">
                  <c:v>11</c:v>
                </c:pt>
                <c:pt idx="7">
                  <c:v>18</c:v>
                </c:pt>
                <c:pt idx="8">
                  <c:v>16</c:v>
                </c:pt>
              </c:numCache>
            </c:numRef>
          </c:val>
          <c:extLst>
            <c:ext xmlns:c16="http://schemas.microsoft.com/office/drawing/2014/chart" uri="{C3380CC4-5D6E-409C-BE32-E72D297353CC}">
              <c16:uniqueId val="{00000000-FAE6-4958-86A1-0519BF87912E}"/>
            </c:ext>
          </c:extLst>
        </c:ser>
        <c:ser>
          <c:idx val="1"/>
          <c:order val="1"/>
          <c:tx>
            <c:strRef>
              <c:f>'24'!$N$10</c:f>
              <c:strCache>
                <c:ptCount val="1"/>
                <c:pt idx="0">
                  <c:v>إناث
Females</c:v>
                </c:pt>
              </c:strCache>
            </c:strRef>
          </c:tx>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'24'!$N$11:$N$19</c:f>
              <c:numCache>
                <c:formatCode>0</c:formatCode>
                <c:ptCount val="9"/>
                <c:pt idx="0">
                  <c:v>80</c:v>
                </c:pt>
                <c:pt idx="1">
                  <c:v>55</c:v>
                </c:pt>
                <c:pt idx="2">
                  <c:v>13</c:v>
                </c:pt>
                <c:pt idx="3">
                  <c:v>10</c:v>
                </c:pt>
                <c:pt idx="4">
                  <c:v>6</c:v>
                </c:pt>
                <c:pt idx="5">
                  <c:v>1</c:v>
                </c:pt>
                <c:pt idx="6">
                  <c:v>4</c:v>
                </c:pt>
                <c:pt idx="7">
                  <c:v>2</c:v>
                </c:pt>
                <c:pt idx="8">
                  <c:v>12</c:v>
                </c:pt>
              </c:numCache>
            </c:numRef>
          </c:val>
          <c:extLst>
            <c:ext xmlns:c16="http://schemas.microsoft.com/office/drawing/2014/chart" uri="{C3380CC4-5D6E-409C-BE32-E72D297353CC}">
              <c16:uniqueId val="{00000001-FAE6-4958-86A1-0519BF87912E}"/>
            </c:ext>
          </c:extLst>
        </c:ser>
        <c:dLbls>
          <c:showLegendKey val="0"/>
          <c:showVal val="0"/>
          <c:showCatName val="0"/>
          <c:showSerName val="0"/>
          <c:showPercent val="0"/>
          <c:showBubbleSize val="0"/>
        </c:dLbls>
        <c:gapWidth val="150"/>
        <c:axId val="53462528"/>
        <c:axId val="53464448"/>
      </c:barChart>
      <c:catAx>
        <c:axId val="53462528"/>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51503744103256577"/>
              <c:y val="0.91692752691627832"/>
            </c:manualLayout>
          </c:layout>
          <c:overlay val="0"/>
        </c:title>
        <c:numFmt formatCode="General" sourceLinked="0"/>
        <c:majorTickMark val="out"/>
        <c:minorTickMark val="none"/>
        <c:tickLblPos val="nextTo"/>
        <c:txPr>
          <a:bodyPr/>
          <a:lstStyle/>
          <a:p>
            <a:pPr>
              <a:defRPr sz="800"/>
            </a:pPr>
            <a:endParaRPr lang="en-US"/>
          </a:p>
        </c:txPr>
        <c:crossAx val="53464448"/>
        <c:crosses val="autoZero"/>
        <c:auto val="1"/>
        <c:lblAlgn val="ctr"/>
        <c:lblOffset val="100"/>
        <c:noMultiLvlLbl val="0"/>
      </c:catAx>
      <c:valAx>
        <c:axId val="5346444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4801845223892467E-2"/>
              <c:y val="2.5104398238207506E-2"/>
            </c:manualLayout>
          </c:layout>
          <c:overlay val="0"/>
        </c:title>
        <c:numFmt formatCode="0" sourceLinked="1"/>
        <c:majorTickMark val="out"/>
        <c:minorTickMark val="none"/>
        <c:tickLblPos val="nextTo"/>
        <c:txPr>
          <a:bodyPr/>
          <a:lstStyle/>
          <a:p>
            <a:pPr>
              <a:defRPr sz="800"/>
            </a:pPr>
            <a:endParaRPr lang="en-US"/>
          </a:p>
        </c:txPr>
        <c:crossAx val="53462528"/>
        <c:crosses val="autoZero"/>
        <c:crossBetween val="between"/>
      </c:valAx>
      <c:spPr>
        <a:solidFill>
          <a:srgbClr val="DFF0F5"/>
        </a:solidFill>
      </c:spPr>
    </c:plotArea>
    <c:legend>
      <c:legendPos val="r"/>
      <c:layout>
        <c:manualLayout>
          <c:xMode val="edge"/>
          <c:yMode val="edge"/>
          <c:x val="0.73018270897955939"/>
          <c:y val="2.3997499324389857E-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lumMod val="75000"/>
              </a:schemeClr>
            </a:solidFill>
          </c:spPr>
          <c:invertIfNegative val="0"/>
          <c:dPt>
            <c:idx val="10"/>
            <c:invertIfNegative val="0"/>
            <c:bubble3D val="0"/>
            <c:spPr>
              <a:solidFill>
                <a:srgbClr val="993366"/>
              </a:solidFill>
            </c:spPr>
            <c:extLst>
              <c:ext xmlns:c16="http://schemas.microsoft.com/office/drawing/2014/chart" uri="{C3380CC4-5D6E-409C-BE32-E72D297353CC}">
                <c16:uniqueId val="{00000001-F224-42ED-8F55-510E6A1C31D8}"/>
              </c:ext>
            </c:extLst>
          </c:dPt>
          <c:cat>
            <c:strRef>
              <c:f>'2'!$A$47:$A$57</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'2'!$F$47:$F$57</c:f>
              <c:numCache>
                <c:formatCode>#,##0_ ;\-#,##0\ </c:formatCode>
                <c:ptCount val="11"/>
                <c:pt idx="0">
                  <c:v>6980</c:v>
                </c:pt>
                <c:pt idx="1">
                  <c:v>18734</c:v>
                </c:pt>
                <c:pt idx="2">
                  <c:v>23899</c:v>
                </c:pt>
                <c:pt idx="3">
                  <c:v>9760</c:v>
                </c:pt>
                <c:pt idx="4">
                  <c:v>75535</c:v>
                </c:pt>
                <c:pt idx="5">
                  <c:v>214039</c:v>
                </c:pt>
                <c:pt idx="6">
                  <c:v>64135</c:v>
                </c:pt>
                <c:pt idx="7">
                  <c:v>1001321</c:v>
                </c:pt>
                <c:pt idx="8">
                  <c:v>263579</c:v>
                </c:pt>
                <c:pt idx="9">
                  <c:v>351664</c:v>
                </c:pt>
                <c:pt idx="10">
                  <c:v>308802</c:v>
                </c:pt>
              </c:numCache>
            </c:numRef>
          </c:val>
          <c:extLst>
            <c:ext xmlns:c16="http://schemas.microsoft.com/office/drawing/2014/chart" uri="{C3380CC4-5D6E-409C-BE32-E72D297353CC}">
              <c16:uniqueId val="{00000002-F224-42ED-8F55-510E6A1C31D8}"/>
            </c:ext>
          </c:extLst>
        </c:ser>
        <c:dLbls>
          <c:showLegendKey val="0"/>
          <c:showVal val="0"/>
          <c:showCatName val="0"/>
          <c:showSerName val="0"/>
          <c:showPercent val="0"/>
          <c:showBubbleSize val="0"/>
        </c:dLbls>
        <c:gapWidth val="150"/>
        <c:axId val="181618176"/>
        <c:axId val="181619712"/>
      </c:barChart>
      <c:catAx>
        <c:axId val="181618176"/>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181619712"/>
        <c:crosses val="autoZero"/>
        <c:auto val="1"/>
        <c:lblAlgn val="ctr"/>
        <c:lblOffset val="100"/>
        <c:noMultiLvlLbl val="0"/>
      </c:catAx>
      <c:valAx>
        <c:axId val="181619712"/>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txPr>
          <a:bodyPr rot="0"/>
          <a:lstStyle/>
          <a:p>
            <a:pPr>
              <a:defRPr/>
            </a:pPr>
            <a:endParaRPr lang="en-US"/>
          </a:p>
        </c:txPr>
        <c:crossAx val="181618176"/>
        <c:crosses val="autoZero"/>
        <c:crossBetween val="between"/>
        <c:majorUnit val="50000"/>
        <c:dispUnits>
          <c:builtInUnit val="thousands"/>
          <c:dispUnitsLbl>
            <c:layout>
              <c:manualLayout>
                <c:xMode val="edge"/>
                <c:yMode val="edge"/>
                <c:x val="0.66268686309260083"/>
                <c:y val="0.93714794614272001"/>
              </c:manualLayout>
            </c:layout>
            <c:tx>
              <c:rich>
                <a:bodyPr/>
                <a:lstStyle/>
                <a:p>
                  <a:pPr>
                    <a:defRPr b="1"/>
                  </a:pPr>
                  <a:r>
                    <a:rPr lang="ar-QA" b="1"/>
                    <a:t>بالألف</a:t>
                  </a:r>
                </a:p>
                <a:p>
                  <a:pPr>
                    <a:defRPr b="1"/>
                  </a:pPr>
                  <a:r>
                    <a:rPr lang="en-US" b="1"/>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693942831278583"/>
          <c:y val="1.0242741396455868E-2"/>
          <c:w val="0.50200783261713733"/>
          <c:h val="0.88330542226571163"/>
        </c:manualLayout>
      </c:layout>
      <c:barChart>
        <c:barDir val="bar"/>
        <c:grouping val="clustered"/>
        <c:varyColors val="0"/>
        <c:ser>
          <c:idx val="0"/>
          <c:order val="0"/>
          <c:spPr>
            <a:solidFill>
              <a:schemeClr val="accent2">
                <a:lumMod val="60000"/>
                <a:lumOff val="40000"/>
              </a:schemeClr>
            </a:solidFill>
          </c:spPr>
          <c:invertIfNegative val="0"/>
          <c:dPt>
            <c:idx val="10"/>
            <c:invertIfNegative val="0"/>
            <c:bubble3D val="0"/>
            <c:spPr>
              <a:solidFill>
                <a:srgbClr val="993366"/>
              </a:solidFill>
            </c:spPr>
            <c:extLst>
              <c:ext xmlns:c16="http://schemas.microsoft.com/office/drawing/2014/chart" uri="{C3380CC4-5D6E-409C-BE32-E72D297353CC}">
                <c16:uniqueId val="{00000001-9B56-4CCA-B20F-5A02BA9BAE9F}"/>
              </c:ext>
            </c:extLst>
          </c:dPt>
          <c:cat>
            <c:strRef>
              <c:f>'3'!$A$47:$A$57</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'3'!$F$47:$F$57</c:f>
              <c:numCache>
                <c:formatCode>#,##0_ ;\-#,##0\ </c:formatCode>
                <c:ptCount val="11"/>
                <c:pt idx="0">
                  <c:v>9186</c:v>
                </c:pt>
                <c:pt idx="1">
                  <c:v>19974</c:v>
                </c:pt>
                <c:pt idx="2">
                  <c:v>25280</c:v>
                </c:pt>
                <c:pt idx="3">
                  <c:v>10249</c:v>
                </c:pt>
                <c:pt idx="4">
                  <c:v>83910</c:v>
                </c:pt>
                <c:pt idx="5">
                  <c:v>235760</c:v>
                </c:pt>
                <c:pt idx="6">
                  <c:v>68994</c:v>
                </c:pt>
                <c:pt idx="7">
                  <c:v>1096582</c:v>
                </c:pt>
                <c:pt idx="8">
                  <c:v>364438</c:v>
                </c:pt>
                <c:pt idx="9">
                  <c:v>333953</c:v>
                </c:pt>
                <c:pt idx="10">
                  <c:v>378179</c:v>
                </c:pt>
              </c:numCache>
            </c:numRef>
          </c:val>
          <c:extLst>
            <c:ext xmlns:c16="http://schemas.microsoft.com/office/drawing/2014/chart" uri="{C3380CC4-5D6E-409C-BE32-E72D297353CC}">
              <c16:uniqueId val="{00000002-9B56-4CCA-B20F-5A02BA9BAE9F}"/>
            </c:ext>
          </c:extLst>
        </c:ser>
        <c:dLbls>
          <c:showLegendKey val="0"/>
          <c:showVal val="0"/>
          <c:showCatName val="0"/>
          <c:showSerName val="0"/>
          <c:showPercent val="0"/>
          <c:showBubbleSize val="0"/>
        </c:dLbls>
        <c:gapWidth val="150"/>
        <c:axId val="176800896"/>
        <c:axId val="176802432"/>
      </c:barChart>
      <c:catAx>
        <c:axId val="176800896"/>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176802432"/>
        <c:crosses val="autoZero"/>
        <c:auto val="1"/>
        <c:lblAlgn val="ctr"/>
        <c:lblOffset val="100"/>
        <c:noMultiLvlLbl val="0"/>
      </c:catAx>
      <c:valAx>
        <c:axId val="176802432"/>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76800896"/>
        <c:crosses val="autoZero"/>
        <c:crossBetween val="between"/>
        <c:majorUnit val="50000"/>
        <c:dispUnits>
          <c:builtInUnit val="thousands"/>
          <c:dispUnitsLbl>
            <c:layout>
              <c:manualLayout>
                <c:xMode val="edge"/>
                <c:yMode val="edge"/>
                <c:x val="0.65528461301827268"/>
                <c:y val="0.94341269841269837"/>
              </c:manualLayout>
            </c:layout>
            <c:tx>
              <c:rich>
                <a:bodyPr/>
                <a:lstStyle/>
                <a:p>
                  <a:pPr>
                    <a:defRPr b="1"/>
                  </a:pPr>
                  <a:r>
                    <a:rPr lang="ar-QA" b="1"/>
                    <a:t>بالألف</a:t>
                  </a:r>
                </a:p>
                <a:p>
                  <a:pPr>
                    <a:defRPr b="1"/>
                  </a:pPr>
                  <a:r>
                    <a:rPr lang="en-US" b="1"/>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2732376145335E-2"/>
          <c:y val="0.11598589532301304"/>
          <c:w val="0.92395589597711636"/>
          <c:h val="0.77874569793266013"/>
        </c:manualLayout>
      </c:layout>
      <c:barChart>
        <c:barDir val="col"/>
        <c:grouping val="clustered"/>
        <c:varyColors val="0"/>
        <c:ser>
          <c:idx val="0"/>
          <c:order val="0"/>
          <c:tx>
            <c:strRef>
              <c:f>'8'!$M$9</c:f>
              <c:strCache>
                <c:ptCount val="1"/>
                <c:pt idx="0">
                  <c:v>الزوج
Husband</c:v>
                </c:pt>
              </c:strCache>
            </c:strRef>
          </c:tx>
          <c:spPr>
            <a:solidFill>
              <a:schemeClr val="tx2">
                <a:lumMod val="60000"/>
                <a:lumOff val="40000"/>
              </a:schemeClr>
            </a:solidFill>
            <a:ln w="28575">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'8'!$M$10:$M$15</c:f>
              <c:numCache>
                <c:formatCode>0</c:formatCode>
                <c:ptCount val="6"/>
                <c:pt idx="0">
                  <c:v>436</c:v>
                </c:pt>
                <c:pt idx="1">
                  <c:v>31</c:v>
                </c:pt>
                <c:pt idx="2">
                  <c:v>312</c:v>
                </c:pt>
                <c:pt idx="3">
                  <c:v>106</c:v>
                </c:pt>
                <c:pt idx="4">
                  <c:v>15</c:v>
                </c:pt>
                <c:pt idx="5">
                  <c:v>31</c:v>
                </c:pt>
              </c:numCache>
            </c:numRef>
          </c:val>
          <c:extLst>
            <c:ext xmlns:c16="http://schemas.microsoft.com/office/drawing/2014/chart" uri="{C3380CC4-5D6E-409C-BE32-E72D297353CC}">
              <c16:uniqueId val="{00000000-573A-4EC6-AC19-F4806D673CE0}"/>
            </c:ext>
          </c:extLst>
        </c:ser>
        <c:ser>
          <c:idx val="1"/>
          <c:order val="1"/>
          <c:tx>
            <c:strRef>
              <c:f>'8'!$N$9</c:f>
              <c:strCache>
                <c:ptCount val="1"/>
                <c:pt idx="0">
                  <c:v> الزوجة
Wife</c:v>
                </c:pt>
              </c:strCache>
            </c:strRef>
          </c:tx>
          <c:spPr>
            <a:solidFill>
              <a:srgbClr val="9BBB59"/>
            </a:solidFill>
            <a:ln>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'8'!$N$10:$N$15</c:f>
              <c:numCache>
                <c:formatCode>0</c:formatCode>
                <c:ptCount val="6"/>
                <c:pt idx="0">
                  <c:v>418</c:v>
                </c:pt>
                <c:pt idx="1">
                  <c:v>34</c:v>
                </c:pt>
                <c:pt idx="2">
                  <c:v>298</c:v>
                </c:pt>
                <c:pt idx="3">
                  <c:v>126</c:v>
                </c:pt>
                <c:pt idx="4">
                  <c:v>31</c:v>
                </c:pt>
                <c:pt idx="5">
                  <c:v>24</c:v>
                </c:pt>
              </c:numCache>
            </c:numRef>
          </c:val>
          <c:extLst>
            <c:ext xmlns:c16="http://schemas.microsoft.com/office/drawing/2014/chart" uri="{C3380CC4-5D6E-409C-BE32-E72D297353CC}">
              <c16:uniqueId val="{00000001-573A-4EC6-AC19-F4806D673CE0}"/>
            </c:ext>
          </c:extLst>
        </c:ser>
        <c:dLbls>
          <c:showLegendKey val="0"/>
          <c:showVal val="0"/>
          <c:showCatName val="0"/>
          <c:showSerName val="0"/>
          <c:showPercent val="0"/>
          <c:showBubbleSize val="0"/>
        </c:dLbls>
        <c:gapWidth val="150"/>
        <c:axId val="182427648"/>
        <c:axId val="182429184"/>
      </c:barChart>
      <c:catAx>
        <c:axId val="182427648"/>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a:lstStyle/>
          <a:p>
            <a:pPr>
              <a:defRPr sz="900"/>
            </a:pPr>
            <a:endParaRPr lang="en-US"/>
          </a:p>
        </c:txPr>
        <c:crossAx val="182429184"/>
        <c:crosses val="autoZero"/>
        <c:auto val="1"/>
        <c:lblAlgn val="ctr"/>
        <c:lblOffset val="100"/>
        <c:noMultiLvlLbl val="0"/>
      </c:catAx>
      <c:valAx>
        <c:axId val="182429184"/>
        <c:scaling>
          <c:orientation val="minMax"/>
        </c:scaling>
        <c:delete val="0"/>
        <c:axPos val="l"/>
        <c:majorGridlines>
          <c:spPr>
            <a:ln>
              <a:solidFill>
                <a:schemeClr val="bg1"/>
              </a:solidFill>
            </a:ln>
          </c:spPr>
        </c:majorGridlines>
        <c:title>
          <c:tx>
            <c:rich>
              <a:bodyPr rot="0" vert="horz"/>
              <a:lstStyle/>
              <a:p>
                <a:pPr algn="l" rtl="0">
                  <a:defRPr sz="1000" b="1"/>
                </a:pPr>
                <a:r>
                  <a:rPr lang="ar-QA" sz="1000" b="1">
                    <a:latin typeface="Sakkal Majalla" panose="02000000000000000000" pitchFamily="2" charset="-78"/>
                    <a:cs typeface="Sakkal Majalla" panose="02000000000000000000" pitchFamily="2" charset="-78"/>
                  </a:rPr>
                  <a:t>عدد</a:t>
                </a:r>
              </a:p>
              <a:p>
                <a:pPr algn="l" rtl="0">
                  <a:defRPr sz="1000" b="1"/>
                </a:pPr>
                <a:r>
                  <a:rPr lang="en-US" sz="1000" b="1"/>
                  <a:t>No.</a:t>
                </a:r>
                <a:endParaRPr lang="en-GB" sz="1000" b="1"/>
              </a:p>
            </c:rich>
          </c:tx>
          <c:layout>
            <c:manualLayout>
              <c:xMode val="edge"/>
              <c:yMode val="edge"/>
              <c:x val="2.1693816916704148E-2"/>
              <c:y val="1.7434958376177926E-2"/>
            </c:manualLayout>
          </c:layout>
          <c:overlay val="0"/>
        </c:title>
        <c:numFmt formatCode="0" sourceLinked="1"/>
        <c:majorTickMark val="out"/>
        <c:minorTickMark val="none"/>
        <c:tickLblPos val="nextTo"/>
        <c:txPr>
          <a:bodyPr/>
          <a:lstStyle/>
          <a:p>
            <a:pPr>
              <a:defRPr sz="1000"/>
            </a:pPr>
            <a:endParaRPr lang="en-US"/>
          </a:p>
        </c:txPr>
        <c:crossAx val="182427648"/>
        <c:crosses val="autoZero"/>
        <c:crossBetween val="between"/>
      </c:valAx>
      <c:spPr>
        <a:solidFill>
          <a:srgbClr val="DFF0F5"/>
        </a:solidFill>
      </c:spPr>
    </c:plotArea>
    <c:legend>
      <c:legendPos val="r"/>
      <c:layout>
        <c:manualLayout>
          <c:xMode val="edge"/>
          <c:yMode val="edge"/>
          <c:x val="0.67244413979807682"/>
          <c:y val="2.3542227167936747E-2"/>
          <c:w val="0.29777273188152542"/>
          <c:h val="0.10309379499120172"/>
        </c:manualLayout>
      </c:layout>
      <c:overlay val="0"/>
      <c:txPr>
        <a:bodyPr/>
        <a:lstStyle/>
        <a:p>
          <a:pPr>
            <a:defRPr b="0"/>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81903593005872E-2"/>
          <c:y val="9.9180585896665271E-2"/>
          <c:w val="0.93474668026540575"/>
          <c:h val="0.75551143515203345"/>
        </c:manualLayout>
      </c:layout>
      <c:barChart>
        <c:barDir val="col"/>
        <c:grouping val="clustered"/>
        <c:varyColors val="0"/>
        <c:ser>
          <c:idx val="0"/>
          <c:order val="0"/>
          <c:tx>
            <c:strRef>
              <c:f>'9'!$O$9</c:f>
              <c:strCache>
                <c:ptCount val="1"/>
                <c:pt idx="0">
                  <c:v>الزوج
Husband</c:v>
                </c:pt>
              </c:strCache>
            </c:strRef>
          </c:tx>
          <c:spPr>
            <a:solidFill>
              <a:schemeClr val="tx2">
                <a:lumMod val="60000"/>
                <a:lumOff val="40000"/>
              </a:schemeClr>
            </a:solidFill>
            <a:ln w="28575">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'9'!$O$10:$O$17</c:f>
              <c:numCache>
                <c:formatCode>0</c:formatCode>
                <c:ptCount val="8"/>
                <c:pt idx="0">
                  <c:v>8</c:v>
                </c:pt>
                <c:pt idx="1">
                  <c:v>116</c:v>
                </c:pt>
                <c:pt idx="2">
                  <c:v>314</c:v>
                </c:pt>
                <c:pt idx="3">
                  <c:v>221</c:v>
                </c:pt>
                <c:pt idx="4">
                  <c:v>124</c:v>
                </c:pt>
                <c:pt idx="5">
                  <c:v>67</c:v>
                </c:pt>
                <c:pt idx="6">
                  <c:v>34</c:v>
                </c:pt>
                <c:pt idx="7">
                  <c:v>47</c:v>
                </c:pt>
              </c:numCache>
            </c:numRef>
          </c:val>
          <c:extLst>
            <c:ext xmlns:c16="http://schemas.microsoft.com/office/drawing/2014/chart" uri="{C3380CC4-5D6E-409C-BE32-E72D297353CC}">
              <c16:uniqueId val="{00000000-D298-45F4-9AF8-5D6A87BBA68B}"/>
            </c:ext>
          </c:extLst>
        </c:ser>
        <c:ser>
          <c:idx val="1"/>
          <c:order val="1"/>
          <c:tx>
            <c:strRef>
              <c:f>'9'!$P$9</c:f>
              <c:strCache>
                <c:ptCount val="1"/>
                <c:pt idx="0">
                  <c:v> الزوجة
Wife</c:v>
                </c:pt>
              </c:strCache>
            </c:strRef>
          </c:tx>
          <c:spPr>
            <a:solidFill>
              <a:srgbClr val="9BBB59"/>
            </a:solidFill>
            <a:ln>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'9'!$P$10:$P$17</c:f>
              <c:numCache>
                <c:formatCode>0</c:formatCode>
                <c:ptCount val="8"/>
                <c:pt idx="0">
                  <c:v>48</c:v>
                </c:pt>
                <c:pt idx="1">
                  <c:v>256</c:v>
                </c:pt>
                <c:pt idx="2">
                  <c:v>279</c:v>
                </c:pt>
                <c:pt idx="3">
                  <c:v>171</c:v>
                </c:pt>
                <c:pt idx="4">
                  <c:v>89</c:v>
                </c:pt>
                <c:pt idx="5">
                  <c:v>43</c:v>
                </c:pt>
                <c:pt idx="6">
                  <c:v>23</c:v>
                </c:pt>
                <c:pt idx="7">
                  <c:v>22</c:v>
                </c:pt>
              </c:numCache>
            </c:numRef>
          </c:val>
          <c:extLst>
            <c:ext xmlns:c16="http://schemas.microsoft.com/office/drawing/2014/chart" uri="{C3380CC4-5D6E-409C-BE32-E72D297353CC}">
              <c16:uniqueId val="{00000001-D298-45F4-9AF8-5D6A87BBA68B}"/>
            </c:ext>
          </c:extLst>
        </c:ser>
        <c:dLbls>
          <c:showLegendKey val="0"/>
          <c:showVal val="0"/>
          <c:showCatName val="0"/>
          <c:showSerName val="0"/>
          <c:showPercent val="0"/>
          <c:showBubbleSize val="0"/>
        </c:dLbls>
        <c:gapWidth val="150"/>
        <c:axId val="52195328"/>
        <c:axId val="52197248"/>
      </c:barChart>
      <c:catAx>
        <c:axId val="5219532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713098101022592"/>
              <c:y val="0.90865745256163222"/>
            </c:manualLayout>
          </c:layout>
          <c:overlay val="0"/>
        </c:title>
        <c:numFmt formatCode="General" sourceLinked="0"/>
        <c:majorTickMark val="out"/>
        <c:minorTickMark val="none"/>
        <c:tickLblPos val="nextTo"/>
        <c:txPr>
          <a:bodyPr/>
          <a:lstStyle/>
          <a:p>
            <a:pPr rtl="0">
              <a:defRPr sz="800"/>
            </a:pPr>
            <a:endParaRPr lang="en-US"/>
          </a:p>
        </c:txPr>
        <c:crossAx val="52197248"/>
        <c:crosses val="autoZero"/>
        <c:auto val="1"/>
        <c:lblAlgn val="ctr"/>
        <c:lblOffset val="100"/>
        <c:noMultiLvlLbl val="0"/>
      </c:catAx>
      <c:valAx>
        <c:axId val="52197248"/>
        <c:scaling>
          <c:orientation val="minMax"/>
        </c:scaling>
        <c:delete val="0"/>
        <c:axPos val="l"/>
        <c:majorGridlines>
          <c:spPr>
            <a:ln>
              <a:solidFill>
                <a:schemeClr val="bg1"/>
              </a:solidFill>
            </a:ln>
          </c:spPr>
        </c:majorGridlines>
        <c:title>
          <c:tx>
            <c:rich>
              <a:bodyPr rot="0" vert="horz"/>
              <a:lstStyle/>
              <a:p>
                <a:pPr algn="l" rtl="0">
                  <a:defRPr sz="1000" b="1"/>
                </a:pPr>
                <a:r>
                  <a:rPr lang="ar-QA" sz="1000" b="1">
                    <a:latin typeface="Sakkal Majalla" panose="02000000000000000000" pitchFamily="2" charset="-78"/>
                    <a:cs typeface="Sakkal Majalla" panose="02000000000000000000" pitchFamily="2" charset="-78"/>
                  </a:rPr>
                  <a:t>عدد</a:t>
                </a:r>
              </a:p>
              <a:p>
                <a:pPr algn="l" rtl="0">
                  <a:defRPr sz="1000" b="1"/>
                </a:pPr>
                <a:r>
                  <a:rPr lang="en-US" sz="1000" b="1"/>
                  <a:t>No.</a:t>
                </a:r>
                <a:endParaRPr lang="en-GB" sz="1000" b="1"/>
              </a:p>
            </c:rich>
          </c:tx>
          <c:layout>
            <c:manualLayout>
              <c:xMode val="edge"/>
              <c:yMode val="edge"/>
              <c:x val="9.7885568914204048E-3"/>
              <c:y val="6.7421561067939695E-3"/>
            </c:manualLayout>
          </c:layout>
          <c:overlay val="0"/>
        </c:title>
        <c:numFmt formatCode="0" sourceLinked="1"/>
        <c:majorTickMark val="out"/>
        <c:minorTickMark val="none"/>
        <c:tickLblPos val="nextTo"/>
        <c:txPr>
          <a:bodyPr/>
          <a:lstStyle/>
          <a:p>
            <a:pPr>
              <a:defRPr sz="1000"/>
            </a:pPr>
            <a:endParaRPr lang="en-US"/>
          </a:p>
        </c:txPr>
        <c:crossAx val="52195328"/>
        <c:crosses val="autoZero"/>
        <c:crossBetween val="between"/>
      </c:valAx>
      <c:spPr>
        <a:solidFill>
          <a:srgbClr val="DFF0F5"/>
        </a:solidFill>
      </c:spPr>
    </c:plotArea>
    <c:legend>
      <c:legendPos val="r"/>
      <c:layout>
        <c:manualLayout>
          <c:xMode val="edge"/>
          <c:yMode val="edge"/>
          <c:x val="0.61388488897724225"/>
          <c:y val="9.8531000536432947E-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8771006669083"/>
          <c:y val="6.0115061374903897E-2"/>
          <c:w val="0.51539092546602017"/>
          <c:h val="0.8818912484424295"/>
        </c:manualLayout>
      </c:layout>
      <c:pieChart>
        <c:varyColors val="1"/>
        <c:ser>
          <c:idx val="1"/>
          <c:order val="0"/>
          <c:dPt>
            <c:idx val="0"/>
            <c:bubble3D val="0"/>
            <c:spPr>
              <a:solidFill>
                <a:schemeClr val="accent3">
                  <a:lumMod val="60000"/>
                  <a:lumOff val="40000"/>
                </a:schemeClr>
              </a:solidFill>
            </c:spPr>
            <c:extLst>
              <c:ext xmlns:c16="http://schemas.microsoft.com/office/drawing/2014/chart" uri="{C3380CC4-5D6E-409C-BE32-E72D297353CC}">
                <c16:uniqueId val="{00000001-EA24-4BEF-B5CB-1E12C2668A9C}"/>
              </c:ext>
            </c:extLst>
          </c:dPt>
          <c:dPt>
            <c:idx val="1"/>
            <c:bubble3D val="0"/>
            <c:spPr>
              <a:solidFill>
                <a:schemeClr val="accent2">
                  <a:lumMod val="60000"/>
                  <a:lumOff val="40000"/>
                </a:schemeClr>
              </a:solidFill>
            </c:spPr>
            <c:extLst>
              <c:ext xmlns:c16="http://schemas.microsoft.com/office/drawing/2014/chart" uri="{C3380CC4-5D6E-409C-BE32-E72D297353CC}">
                <c16:uniqueId val="{00000003-EA24-4BEF-B5CB-1E12C2668A9C}"/>
              </c:ext>
            </c:extLst>
          </c:dPt>
          <c:dPt>
            <c:idx val="2"/>
            <c:bubble3D val="0"/>
            <c:spPr>
              <a:solidFill>
                <a:schemeClr val="accent5">
                  <a:lumMod val="60000"/>
                  <a:lumOff val="40000"/>
                </a:schemeClr>
              </a:solidFill>
            </c:spPr>
            <c:extLst>
              <c:ext xmlns:c16="http://schemas.microsoft.com/office/drawing/2014/chart" uri="{C3380CC4-5D6E-409C-BE32-E72D297353CC}">
                <c16:uniqueId val="{00000005-EA24-4BEF-B5CB-1E12C2668A9C}"/>
              </c:ext>
            </c:extLst>
          </c:dPt>
          <c:dPt>
            <c:idx val="3"/>
            <c:bubble3D val="0"/>
            <c:spPr>
              <a:solidFill>
                <a:schemeClr val="accent4">
                  <a:lumMod val="60000"/>
                  <a:lumOff val="40000"/>
                </a:schemeClr>
              </a:solidFill>
            </c:spPr>
            <c:extLst>
              <c:ext xmlns:c16="http://schemas.microsoft.com/office/drawing/2014/chart" uri="{C3380CC4-5D6E-409C-BE32-E72D297353CC}">
                <c16:uniqueId val="{00000007-EA24-4BEF-B5CB-1E12C2668A9C}"/>
              </c:ext>
            </c:extLst>
          </c:dPt>
          <c:dLbls>
            <c:dLbl>
              <c:idx val="1"/>
              <c:numFmt formatCode="0.0%" sourceLinked="0"/>
              <c:spPr/>
              <c:txPr>
                <a:bodyPr/>
                <a:lstStyle/>
                <a:p>
                  <a:pPr rtl="0">
                    <a:defRPr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3-EA24-4BEF-B5CB-1E12C2668A9C}"/>
                </c:ext>
              </c:extLst>
            </c:dLbl>
            <c:dLbl>
              <c:idx val="3"/>
              <c:layout>
                <c:manualLayout>
                  <c:x val="6.5592718341399986E-3"/>
                  <c:y val="5.507192206864924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A24-4BEF-B5CB-1E12C2668A9C}"/>
                </c:ext>
              </c:extLst>
            </c:dLbl>
            <c:numFmt formatCode="0.0%" sourceLinked="0"/>
            <c:spPr>
              <a:noFill/>
              <a:ln>
                <a:noFill/>
              </a:ln>
              <a:effectLst/>
            </c:spPr>
            <c:txPr>
              <a:bodyPr/>
              <a:lstStyle/>
              <a:p>
                <a:pPr rtl="0">
                  <a:defRPr b="1">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'11 '!$K$8:$N$8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 '!$K$10:$N$10</c:f>
              <c:numCache>
                <c:formatCode>0.0</c:formatCode>
                <c:ptCount val="4"/>
                <c:pt idx="0">
                  <c:v>81.147540983606561</c:v>
                </c:pt>
                <c:pt idx="1">
                  <c:v>14.207650273224044</c:v>
                </c:pt>
                <c:pt idx="2">
                  <c:v>3.0054644808743167</c:v>
                </c:pt>
                <c:pt idx="3">
                  <c:v>1.639344262295082</c:v>
                </c:pt>
              </c:numCache>
            </c:numRef>
          </c:val>
          <c:extLst>
            <c:ext xmlns:c16="http://schemas.microsoft.com/office/drawing/2014/chart" uri="{C3380CC4-5D6E-409C-BE32-E72D297353CC}">
              <c16:uniqueId val="{00000008-EA24-4BEF-B5CB-1E12C2668A9C}"/>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17211887907950899"/>
          <c:w val="0.21554668269969729"/>
          <c:h val="0.71878571782300793"/>
        </c:manualLayout>
      </c:layout>
      <c:overlay val="0"/>
      <c:txPr>
        <a:bodyPr/>
        <a:lstStyle/>
        <a:p>
          <a:pPr>
            <a:defRPr sz="1100" b="0"/>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1408931234821E-2"/>
          <c:y val="0.10141791709998514"/>
          <c:w val="0.92161449480425206"/>
          <c:h val="0.73541544099440392"/>
        </c:manualLayout>
      </c:layout>
      <c:barChart>
        <c:barDir val="col"/>
        <c:grouping val="clustered"/>
        <c:varyColors val="0"/>
        <c:ser>
          <c:idx val="0"/>
          <c:order val="0"/>
          <c:spPr>
            <a:solidFill>
              <a:schemeClr val="accent5">
                <a:lumMod val="75000"/>
              </a:schemeClr>
            </a:solidFill>
            <a:ln w="22225">
              <a:noFill/>
            </a:ln>
          </c:spPr>
          <c:invertIfNegative val="0"/>
          <c:cat>
            <c:strRef>
              <c:f>'15'!$I$14:$I$22</c:f>
              <c:strCache>
                <c:ptCount val="9"/>
                <c:pt idx="0">
                  <c:v>-20</c:v>
                </c:pt>
                <c:pt idx="1">
                  <c:v>20 - 24</c:v>
                </c:pt>
                <c:pt idx="2">
                  <c:v>25 - 29</c:v>
                </c:pt>
                <c:pt idx="3">
                  <c:v>30 - 34</c:v>
                </c:pt>
                <c:pt idx="4">
                  <c:v>35 - 39</c:v>
                </c:pt>
                <c:pt idx="5">
                  <c:v>40 - 44</c:v>
                </c:pt>
                <c:pt idx="6">
                  <c:v>45 - 49</c:v>
                </c:pt>
                <c:pt idx="7">
                  <c:v>50+</c:v>
                </c:pt>
                <c:pt idx="8">
                  <c:v>غير مبين
Not Stated</c:v>
                </c:pt>
              </c:strCache>
            </c:strRef>
          </c:cat>
          <c:val>
            <c:numRef>
              <c:f>'15'!$J$14:$J$22</c:f>
              <c:numCache>
                <c:formatCode>0</c:formatCode>
                <c:ptCount val="9"/>
                <c:pt idx="0">
                  <c:v>5</c:v>
                </c:pt>
                <c:pt idx="1">
                  <c:v>22</c:v>
                </c:pt>
                <c:pt idx="2">
                  <c:v>59</c:v>
                </c:pt>
                <c:pt idx="3">
                  <c:v>71</c:v>
                </c:pt>
                <c:pt idx="4">
                  <c:v>76</c:v>
                </c:pt>
                <c:pt idx="5">
                  <c:v>48</c:v>
                </c:pt>
                <c:pt idx="6">
                  <c:v>50</c:v>
                </c:pt>
                <c:pt idx="7">
                  <c:v>32</c:v>
                </c:pt>
                <c:pt idx="8" formatCode="General">
                  <c:v>3</c:v>
                </c:pt>
              </c:numCache>
            </c:numRef>
          </c:val>
          <c:extLst>
            <c:ext xmlns:c16="http://schemas.microsoft.com/office/drawing/2014/chart" uri="{C3380CC4-5D6E-409C-BE32-E72D297353CC}">
              <c16:uniqueId val="{00000000-42EE-4634-9D51-24AACA6D660C}"/>
            </c:ext>
          </c:extLst>
        </c:ser>
        <c:dLbls>
          <c:showLegendKey val="0"/>
          <c:showVal val="0"/>
          <c:showCatName val="0"/>
          <c:showSerName val="0"/>
          <c:showPercent val="0"/>
          <c:showBubbleSize val="0"/>
        </c:dLbls>
        <c:gapWidth val="150"/>
        <c:axId val="181655040"/>
        <c:axId val="52003968"/>
      </c:barChart>
      <c:catAx>
        <c:axId val="181655040"/>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618656920411077"/>
              <c:y val="0.90315528126551747"/>
            </c:manualLayout>
          </c:layout>
          <c:overlay val="0"/>
        </c:title>
        <c:numFmt formatCode="General" sourceLinked="0"/>
        <c:majorTickMark val="out"/>
        <c:minorTickMark val="none"/>
        <c:tickLblPos val="nextTo"/>
        <c:txPr>
          <a:bodyPr/>
          <a:lstStyle/>
          <a:p>
            <a:pPr rtl="0">
              <a:defRPr sz="800"/>
            </a:pPr>
            <a:endParaRPr lang="en-US"/>
          </a:p>
        </c:txPr>
        <c:crossAx val="52003968"/>
        <c:crosses val="autoZero"/>
        <c:auto val="1"/>
        <c:lblAlgn val="ctr"/>
        <c:lblOffset val="100"/>
        <c:noMultiLvlLbl val="0"/>
      </c:catAx>
      <c:valAx>
        <c:axId val="52003968"/>
        <c:scaling>
          <c:orientation val="minMax"/>
        </c:scaling>
        <c:delete val="0"/>
        <c:axPos val="l"/>
        <c:majorGridlines>
          <c:spPr>
            <a:ln>
              <a:solidFill>
                <a:schemeClr val="bg1"/>
              </a:solidFill>
            </a:ln>
          </c:spPr>
        </c:majorGridlines>
        <c:title>
          <c:tx>
            <c:rich>
              <a:bodyPr rot="0" vert="horz"/>
              <a:lstStyle/>
              <a:p>
                <a:pPr rtl="0">
                  <a:defRPr sz="1000"/>
                </a:pPr>
                <a:r>
                  <a:rPr lang="ar-QA" sz="1000">
                    <a:latin typeface="Sakkal Majalla" panose="02000000000000000000" pitchFamily="2" charset="-78"/>
                    <a:cs typeface="Sakkal Majalla" panose="02000000000000000000" pitchFamily="2" charset="-78"/>
                  </a:rPr>
                  <a:t>عدد</a:t>
                </a:r>
              </a:p>
              <a:p>
                <a:pPr rtl="0">
                  <a:defRPr sz="1000"/>
                </a:pPr>
                <a:r>
                  <a:rPr lang="en-US" sz="1000" b="0"/>
                  <a:t>No.</a:t>
                </a:r>
                <a:endParaRPr lang="ar-QA" sz="1000" b="0"/>
              </a:p>
            </c:rich>
          </c:tx>
          <c:layout>
            <c:manualLayout>
              <c:xMode val="edge"/>
              <c:yMode val="edge"/>
              <c:x val="1.2729383156160321E-2"/>
              <c:y val="7.6917743772594242E-4"/>
            </c:manualLayout>
          </c:layout>
          <c:overlay val="0"/>
        </c:title>
        <c:numFmt formatCode="0" sourceLinked="1"/>
        <c:majorTickMark val="out"/>
        <c:minorTickMark val="none"/>
        <c:tickLblPos val="nextTo"/>
        <c:txPr>
          <a:bodyPr/>
          <a:lstStyle/>
          <a:p>
            <a:pPr>
              <a:defRPr sz="1000"/>
            </a:pPr>
            <a:endParaRPr lang="en-US"/>
          </a:p>
        </c:txPr>
        <c:crossAx val="181655040"/>
        <c:crosses val="autoZero"/>
        <c:crossBetween val="between"/>
      </c:valAx>
      <c:spPr>
        <a:solidFill>
          <a:srgbClr val="DFF0F5"/>
        </a:solid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93514690262379E-2"/>
          <c:y val="9.5610099777225399E-2"/>
          <c:w val="0.92849352024976806"/>
          <c:h val="0.76225076780336298"/>
        </c:manualLayout>
      </c:layout>
      <c:barChart>
        <c:barDir val="col"/>
        <c:grouping val="clustered"/>
        <c:varyColors val="0"/>
        <c:ser>
          <c:idx val="0"/>
          <c:order val="0"/>
          <c:tx>
            <c:strRef>
              <c:f>'16'!$P$9</c:f>
              <c:strCache>
                <c:ptCount val="1"/>
                <c:pt idx="0">
                  <c:v>الزوج
Husband</c:v>
                </c:pt>
              </c:strCache>
            </c:strRef>
          </c:tx>
          <c:spPr>
            <a:ln w="28575">
              <a:solidFill>
                <a:schemeClr val="bg1"/>
              </a:solidFill>
            </a:ln>
          </c:spPr>
          <c:invertIfNegative val="0"/>
          <c:cat>
            <c:strRef>
              <c:f>'16'!$O$10:$O$17</c:f>
              <c:strCache>
                <c:ptCount val="8"/>
                <c:pt idx="0">
                  <c:v>-20</c:v>
                </c:pt>
                <c:pt idx="1">
                  <c:v>20 - 24</c:v>
                </c:pt>
                <c:pt idx="2">
                  <c:v>25 - 29</c:v>
                </c:pt>
                <c:pt idx="3">
                  <c:v>30 - 34</c:v>
                </c:pt>
                <c:pt idx="4">
                  <c:v>35 - 39</c:v>
                </c:pt>
                <c:pt idx="5">
                  <c:v>40 - 44</c:v>
                </c:pt>
                <c:pt idx="6">
                  <c:v>45 - 49</c:v>
                </c:pt>
                <c:pt idx="7">
                  <c:v>50 +</c:v>
                </c:pt>
              </c:strCache>
            </c:strRef>
          </c:cat>
          <c:val>
            <c:numRef>
              <c:f>'16'!$P$10:$P$17</c:f>
              <c:numCache>
                <c:formatCode>0</c:formatCode>
                <c:ptCount val="8"/>
                <c:pt idx="0">
                  <c:v>1</c:v>
                </c:pt>
                <c:pt idx="1">
                  <c:v>4</c:v>
                </c:pt>
                <c:pt idx="2">
                  <c:v>33</c:v>
                </c:pt>
                <c:pt idx="3">
                  <c:v>67</c:v>
                </c:pt>
                <c:pt idx="4" formatCode="General">
                  <c:v>73</c:v>
                </c:pt>
                <c:pt idx="5" formatCode="General">
                  <c:v>62</c:v>
                </c:pt>
                <c:pt idx="6" formatCode="General">
                  <c:v>39</c:v>
                </c:pt>
                <c:pt idx="7" formatCode="General">
                  <c:v>87</c:v>
                </c:pt>
              </c:numCache>
            </c:numRef>
          </c:val>
          <c:extLst>
            <c:ext xmlns:c16="http://schemas.microsoft.com/office/drawing/2014/chart" uri="{C3380CC4-5D6E-409C-BE32-E72D297353CC}">
              <c16:uniqueId val="{00000000-9B1B-483C-93F6-4B7E2461EC2F}"/>
            </c:ext>
          </c:extLst>
        </c:ser>
        <c:ser>
          <c:idx val="1"/>
          <c:order val="1"/>
          <c:tx>
            <c:strRef>
              <c:f>'16'!$Q$9</c:f>
              <c:strCache>
                <c:ptCount val="1"/>
                <c:pt idx="0">
                  <c:v> الزوجة
Wife</c:v>
                </c:pt>
              </c:strCache>
            </c:strRef>
          </c:tx>
          <c:spPr>
            <a:ln>
              <a:solidFill>
                <a:schemeClr val="bg1"/>
              </a:solidFill>
            </a:ln>
          </c:spPr>
          <c:invertIfNegative val="0"/>
          <c:cat>
            <c:strRef>
              <c:f>'16'!$O$10:$O$17</c:f>
              <c:strCache>
                <c:ptCount val="8"/>
                <c:pt idx="0">
                  <c:v>-20</c:v>
                </c:pt>
                <c:pt idx="1">
                  <c:v>20 - 24</c:v>
                </c:pt>
                <c:pt idx="2">
                  <c:v>25 - 29</c:v>
                </c:pt>
                <c:pt idx="3">
                  <c:v>30 - 34</c:v>
                </c:pt>
                <c:pt idx="4">
                  <c:v>35 - 39</c:v>
                </c:pt>
                <c:pt idx="5">
                  <c:v>40 - 44</c:v>
                </c:pt>
                <c:pt idx="6">
                  <c:v>45 - 49</c:v>
                </c:pt>
                <c:pt idx="7">
                  <c:v>50 +</c:v>
                </c:pt>
              </c:strCache>
            </c:strRef>
          </c:cat>
          <c:val>
            <c:numRef>
              <c:f>'16'!$Q$10:$Q$17</c:f>
              <c:numCache>
                <c:formatCode>0</c:formatCode>
                <c:ptCount val="8"/>
                <c:pt idx="0">
                  <c:v>5</c:v>
                </c:pt>
                <c:pt idx="1">
                  <c:v>22</c:v>
                </c:pt>
                <c:pt idx="2">
                  <c:v>59</c:v>
                </c:pt>
                <c:pt idx="3">
                  <c:v>71</c:v>
                </c:pt>
                <c:pt idx="4" formatCode="General">
                  <c:v>76</c:v>
                </c:pt>
                <c:pt idx="5" formatCode="General">
                  <c:v>48</c:v>
                </c:pt>
                <c:pt idx="6" formatCode="General">
                  <c:v>50</c:v>
                </c:pt>
                <c:pt idx="7" formatCode="#,##0">
                  <c:v>32</c:v>
                </c:pt>
              </c:numCache>
            </c:numRef>
          </c:val>
          <c:extLst>
            <c:ext xmlns:c16="http://schemas.microsoft.com/office/drawing/2014/chart" uri="{C3380CC4-5D6E-409C-BE32-E72D297353CC}">
              <c16:uniqueId val="{00000001-9B1B-483C-93F6-4B7E2461EC2F}"/>
            </c:ext>
          </c:extLst>
        </c:ser>
        <c:dLbls>
          <c:showLegendKey val="0"/>
          <c:showVal val="0"/>
          <c:showCatName val="0"/>
          <c:showSerName val="0"/>
          <c:showPercent val="0"/>
          <c:showBubbleSize val="0"/>
        </c:dLbls>
        <c:gapWidth val="150"/>
        <c:axId val="52087808"/>
        <c:axId val="52094080"/>
      </c:barChart>
      <c:catAx>
        <c:axId val="5208780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6063009682318135"/>
              <c:y val="0.90161320572168557"/>
            </c:manualLayout>
          </c:layout>
          <c:overlay val="0"/>
        </c:title>
        <c:numFmt formatCode="General" sourceLinked="0"/>
        <c:majorTickMark val="out"/>
        <c:minorTickMark val="none"/>
        <c:tickLblPos val="nextTo"/>
        <c:txPr>
          <a:bodyPr/>
          <a:lstStyle/>
          <a:p>
            <a:pPr rtl="0">
              <a:defRPr sz="800"/>
            </a:pPr>
            <a:endParaRPr lang="en-US"/>
          </a:p>
        </c:txPr>
        <c:crossAx val="52094080"/>
        <c:crosses val="autoZero"/>
        <c:auto val="1"/>
        <c:lblAlgn val="ctr"/>
        <c:lblOffset val="100"/>
        <c:noMultiLvlLbl val="0"/>
      </c:catAx>
      <c:valAx>
        <c:axId val="52094080"/>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1.0292927430893878E-2"/>
              <c:y val="8.9864003294484491E-4"/>
            </c:manualLayout>
          </c:layout>
          <c:overlay val="0"/>
        </c:title>
        <c:numFmt formatCode="0" sourceLinked="1"/>
        <c:majorTickMark val="out"/>
        <c:minorTickMark val="none"/>
        <c:tickLblPos val="nextTo"/>
        <c:txPr>
          <a:bodyPr/>
          <a:lstStyle/>
          <a:p>
            <a:pPr>
              <a:defRPr sz="800"/>
            </a:pPr>
            <a:endParaRPr lang="en-US"/>
          </a:p>
        </c:txPr>
        <c:crossAx val="52087808"/>
        <c:crosses val="autoZero"/>
        <c:crossBetween val="between"/>
      </c:valAx>
      <c:spPr>
        <a:solidFill>
          <a:srgbClr val="DFF0F5"/>
        </a:solidFill>
      </c:spPr>
    </c:plotArea>
    <c:legend>
      <c:legendPos val="r"/>
      <c:layout>
        <c:manualLayout>
          <c:xMode val="edge"/>
          <c:yMode val="edge"/>
          <c:x val="0.67684313708278088"/>
          <c:y val="1.8165706602364686E-2"/>
          <c:w val="0.31030363679456457"/>
          <c:h val="8.4703457620942724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F943-44B4-AE23-8F0996F1C49C}"/>
              </c:ext>
            </c:extLst>
          </c:dPt>
          <c:dPt>
            <c:idx val="4"/>
            <c:bubble3D val="0"/>
            <c:spPr>
              <a:solidFill>
                <a:schemeClr val="tx2">
                  <a:lumMod val="60000"/>
                  <a:lumOff val="40000"/>
                </a:schemeClr>
              </a:solidFill>
            </c:spPr>
            <c:extLst>
              <c:ext xmlns:c16="http://schemas.microsoft.com/office/drawing/2014/chart" uri="{C3380CC4-5D6E-409C-BE32-E72D297353CC}">
                <c16:uniqueId val="{00000003-F943-44B4-AE23-8F0996F1C49C}"/>
              </c:ext>
            </c:extLst>
          </c:dPt>
          <c:dPt>
            <c:idx val="6"/>
            <c:bubble3D val="0"/>
            <c:spPr>
              <a:solidFill>
                <a:schemeClr val="accent4">
                  <a:lumMod val="40000"/>
                  <a:lumOff val="60000"/>
                </a:schemeClr>
              </a:solidFill>
            </c:spPr>
            <c:extLst>
              <c:ext xmlns:c16="http://schemas.microsoft.com/office/drawing/2014/chart" uri="{C3380CC4-5D6E-409C-BE32-E72D297353CC}">
                <c16:uniqueId val="{00000005-F943-44B4-AE23-8F0996F1C49C}"/>
              </c:ext>
            </c:extLst>
          </c:dPt>
          <c:dPt>
            <c:idx val="7"/>
            <c:bubble3D val="0"/>
            <c:spPr>
              <a:solidFill>
                <a:schemeClr val="accent2">
                  <a:lumMod val="60000"/>
                  <a:lumOff val="40000"/>
                </a:schemeClr>
              </a:solidFill>
            </c:spPr>
            <c:extLst>
              <c:ext xmlns:c16="http://schemas.microsoft.com/office/drawing/2014/chart" uri="{C3380CC4-5D6E-409C-BE32-E72D297353CC}">
                <c16:uniqueId val="{00000007-F943-44B4-AE23-8F0996F1C49C}"/>
              </c:ext>
            </c:extLst>
          </c:dPt>
          <c:dPt>
            <c:idx val="8"/>
            <c:bubble3D val="0"/>
            <c:spPr>
              <a:solidFill>
                <a:schemeClr val="accent3">
                  <a:lumMod val="60000"/>
                  <a:lumOff val="40000"/>
                </a:schemeClr>
              </a:solidFill>
            </c:spPr>
            <c:extLst>
              <c:ext xmlns:c16="http://schemas.microsoft.com/office/drawing/2014/chart" uri="{C3380CC4-5D6E-409C-BE32-E72D297353CC}">
                <c16:uniqueId val="{00000009-F943-44B4-AE23-8F0996F1C49C}"/>
              </c:ext>
            </c:extLst>
          </c:dPt>
          <c:dPt>
            <c:idx val="9"/>
            <c:bubble3D val="0"/>
            <c:spPr>
              <a:solidFill>
                <a:schemeClr val="accent6">
                  <a:lumMod val="50000"/>
                </a:schemeClr>
              </a:solidFill>
            </c:spPr>
            <c:extLst>
              <c:ext xmlns:c16="http://schemas.microsoft.com/office/drawing/2014/chart" uri="{C3380CC4-5D6E-409C-BE32-E72D297353CC}">
                <c16:uniqueId val="{0000000B-F943-44B4-AE23-8F0996F1C49C}"/>
              </c:ext>
            </c:extLst>
          </c:dPt>
          <c:dPt>
            <c:idx val="10"/>
            <c:bubble3D val="0"/>
            <c:spPr>
              <a:solidFill>
                <a:srgbClr val="00B050"/>
              </a:solidFill>
            </c:spPr>
            <c:extLst>
              <c:ext xmlns:c16="http://schemas.microsoft.com/office/drawing/2014/chart" uri="{C3380CC4-5D6E-409C-BE32-E72D297353CC}">
                <c16:uniqueId val="{0000000D-F943-44B4-AE23-8F0996F1C49C}"/>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F943-44B4-AE23-8F0996F1C49C}"/>
                </c:ext>
              </c:extLst>
            </c:dLbl>
            <c:dLbl>
              <c:idx val="3"/>
              <c:layout>
                <c:manualLayout>
                  <c:x val="-1.4201119955373426E-2"/>
                  <c:y val="1.96947249475364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943-44B4-AE23-8F0996F1C49C}"/>
                </c:ext>
              </c:extLst>
            </c:dLbl>
            <c:dLbl>
              <c:idx val="4"/>
              <c:layout>
                <c:manualLayout>
                  <c:x val="-1.4030337488467893E-2"/>
                  <c:y val="-1.528408037833539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943-44B4-AE23-8F0996F1C49C}"/>
                </c:ext>
              </c:extLst>
            </c:dLbl>
            <c:dLbl>
              <c:idx val="5"/>
              <c:layout>
                <c:manualLayout>
                  <c:x val="4.6369299205446732E-2"/>
                  <c:y val="-4.71747409705905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943-44B4-AE23-8F0996F1C49C}"/>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'17'!$A$12:$A$19</c:f>
              <c:strCache>
                <c:ptCount val="8"/>
                <c:pt idx="0">
                  <c:v>قبل الدخول</c:v>
                </c:pt>
                <c:pt idx="1">
                  <c:v>-1</c:v>
                </c:pt>
                <c:pt idx="2">
                  <c:v>1</c:v>
                </c:pt>
                <c:pt idx="3">
                  <c:v>2</c:v>
                </c:pt>
                <c:pt idx="4">
                  <c:v>3</c:v>
                </c:pt>
                <c:pt idx="5">
                  <c:v>4</c:v>
                </c:pt>
                <c:pt idx="6">
                  <c:v> 5 - 9</c:v>
                </c:pt>
                <c:pt idx="7">
                  <c:v>10 - 14</c:v>
                </c:pt>
              </c:strCache>
            </c:strRef>
          </c:cat>
          <c:val>
            <c:numRef>
              <c:f>'17'!$Q$12:$Q$19</c:f>
              <c:numCache>
                <c:formatCode>0.0</c:formatCode>
                <c:ptCount val="8"/>
                <c:pt idx="0">
                  <c:v>26.382978723404253</c:v>
                </c:pt>
                <c:pt idx="1">
                  <c:v>67.659574468085097</c:v>
                </c:pt>
                <c:pt idx="2">
                  <c:v>0.42553191489361702</c:v>
                </c:pt>
                <c:pt idx="3">
                  <c:v>1.2765957446808509</c:v>
                </c:pt>
                <c:pt idx="4">
                  <c:v>1.2765957446808509</c:v>
                </c:pt>
                <c:pt idx="5">
                  <c:v>0.42553191489361702</c:v>
                </c:pt>
                <c:pt idx="6">
                  <c:v>0.85106382978723405</c:v>
                </c:pt>
                <c:pt idx="7">
                  <c:v>1.7021276595744679</c:v>
                </c:pt>
              </c:numCache>
            </c:numRef>
          </c:val>
          <c:extLst>
            <c:ext xmlns:c16="http://schemas.microsoft.com/office/drawing/2014/chart" uri="{C3380CC4-5D6E-409C-BE32-E72D297353CC}">
              <c16:uniqueId val="{00000010-F943-44B4-AE23-8F0996F1C49C}"/>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4.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2033</xdr:col>
      <xdr:colOff>485774</xdr:colOff>
      <xdr:row>1</xdr:row>
      <xdr:rowOff>0</xdr:rowOff>
    </xdr:from>
    <xdr:to>
      <xdr:col>2053</xdr:col>
      <xdr:colOff>293560</xdr:colOff>
      <xdr:row>33</xdr:row>
      <xdr:rowOff>37028</xdr:rowOff>
    </xdr:to>
    <xdr:pic>
      <xdr:nvPicPr>
        <xdr:cNvPr id="2" name="Picture 1">
          <a:extLst>
            <a:ext uri="{FF2B5EF4-FFF2-40B4-BE49-F238E27FC236}">
              <a16:creationId xmlns:a16="http://schemas.microsoft.com/office/drawing/2014/main" id="{93FFF1FF-A7A6-45DD-9AA0-1F6DF3DFFE5E}"/>
            </a:ext>
          </a:extLst>
        </xdr:cNvPr>
        <xdr:cNvPicPr>
          <a:picLocks noChangeAspect="1"/>
        </xdr:cNvPicPr>
      </xdr:nvPicPr>
      <xdr:blipFill>
        <a:blip xmlns:r="http://schemas.openxmlformats.org/officeDocument/2006/relationships" r:embed="rId1"/>
        <a:stretch>
          <a:fillRect/>
        </a:stretch>
      </xdr:blipFill>
      <xdr:spPr>
        <a:xfrm>
          <a:off x="9979877615" y="161925"/>
          <a:ext cx="13714286" cy="8571428"/>
        </a:xfrm>
        <a:prstGeom prst="rect">
          <a:avLst/>
        </a:prstGeom>
      </xdr:spPr>
    </xdr:pic>
    <xdr:clientData/>
  </xdr:twoCellAnchor>
  <xdr:twoCellAnchor editAs="oneCell">
    <xdr:from>
      <xdr:col>0</xdr:col>
      <xdr:colOff>47625</xdr:colOff>
      <xdr:row>1</xdr:row>
      <xdr:rowOff>28537</xdr:rowOff>
    </xdr:from>
    <xdr:to>
      <xdr:col>14</xdr:col>
      <xdr:colOff>561975</xdr:colOff>
      <xdr:row>23</xdr:row>
      <xdr:rowOff>136361</xdr:rowOff>
    </xdr:to>
    <xdr:pic>
      <xdr:nvPicPr>
        <xdr:cNvPr id="3" name="Picture 2">
          <a:extLst>
            <a:ext uri="{FF2B5EF4-FFF2-40B4-BE49-F238E27FC236}">
              <a16:creationId xmlns:a16="http://schemas.microsoft.com/office/drawing/2014/main" id="{F56D418B-8FF9-49EA-B183-697F53FE922E}"/>
            </a:ext>
          </a:extLst>
        </xdr:cNvPr>
        <xdr:cNvPicPr>
          <a:picLocks noChangeAspect="1"/>
        </xdr:cNvPicPr>
      </xdr:nvPicPr>
      <xdr:blipFill rotWithShape="1">
        <a:blip xmlns:r="http://schemas.openxmlformats.org/officeDocument/2006/relationships" r:embed="rId1"/>
        <a:srcRect l="6585" t="889" r="6667" b="1101"/>
        <a:stretch/>
      </xdr:blipFill>
      <xdr:spPr>
        <a:xfrm>
          <a:off x="11399310450" y="190462"/>
          <a:ext cx="10306050" cy="70229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id="{760259AD-B02F-4C33-A192-89078FFE69E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27479450" y="542925"/>
          <a:ext cx="99240975" cy="904875"/>
        </a:xfrm>
        <a:prstGeom prst="rect">
          <a:avLst/>
        </a:prstGeom>
        <a:noFill/>
        <a:ln w="9525">
          <a:noFill/>
          <a:miter lim="800000"/>
          <a:headEnd/>
          <a:tailEnd/>
        </a:ln>
      </xdr:spPr>
    </xdr:pic>
    <xdr:clientData/>
  </xdr:oneCellAnchor>
  <xdr:oneCellAnchor>
    <xdr:from>
      <xdr:col>94</xdr:col>
      <xdr:colOff>123825</xdr:colOff>
      <xdr:row>22</xdr:row>
      <xdr:rowOff>0</xdr:rowOff>
    </xdr:from>
    <xdr:ext cx="101725095" cy="880110"/>
    <xdr:pic>
      <xdr:nvPicPr>
        <xdr:cNvPr id="3" name="Picture 2">
          <a:extLst>
            <a:ext uri="{FF2B5EF4-FFF2-40B4-BE49-F238E27FC236}">
              <a16:creationId xmlns:a16="http://schemas.microsoft.com/office/drawing/2014/main" id="{0035F9D1-6D2E-4AD0-B096-67482B03426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24995330" y="6381750"/>
          <a:ext cx="101725095" cy="88011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id="{53554A1B-C2D4-43C9-9D19-4DA059ACE7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27479450" y="542925"/>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a:extLst>
            <a:ext uri="{FF2B5EF4-FFF2-40B4-BE49-F238E27FC236}">
              <a16:creationId xmlns:a16="http://schemas.microsoft.com/office/drawing/2014/main" id="{1546EA45-A17E-44A0-8A22-FA26B8FA0DF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24995330" y="542925"/>
          <a:ext cx="101725095" cy="88011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5</xdr:row>
      <xdr:rowOff>104775</xdr:rowOff>
    </xdr:to>
    <xdr:pic>
      <xdr:nvPicPr>
        <xdr:cNvPr id="2" name="Picture 2">
          <a:extLst>
            <a:ext uri="{FF2B5EF4-FFF2-40B4-BE49-F238E27FC236}">
              <a16:creationId xmlns:a16="http://schemas.microsoft.com/office/drawing/2014/main" id="{36088F48-559E-400E-987F-35C73C38DD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14201600" y="542925"/>
          <a:ext cx="113214150" cy="904875"/>
        </a:xfrm>
        <a:prstGeom prst="rect">
          <a:avLst/>
        </a:prstGeom>
        <a:noFill/>
        <a:ln w="9525">
          <a:noFill/>
          <a:miter lim="800000"/>
          <a:headEnd/>
          <a:tailEnd/>
        </a:ln>
      </xdr:spPr>
    </xdr:pic>
    <xdr:clientData/>
  </xdr:twoCellAnchor>
  <xdr:twoCellAnchor>
    <xdr:from>
      <xdr:col>0</xdr:col>
      <xdr:colOff>323850</xdr:colOff>
      <xdr:row>25</xdr:row>
      <xdr:rowOff>57150</xdr:rowOff>
    </xdr:from>
    <xdr:to>
      <xdr:col>6</xdr:col>
      <xdr:colOff>1495425</xdr:colOff>
      <xdr:row>46</xdr:row>
      <xdr:rowOff>28575</xdr:rowOff>
    </xdr:to>
    <xdr:graphicFrame macro="">
      <xdr:nvGraphicFramePr>
        <xdr:cNvPr id="3" name="Chart 2">
          <a:extLst>
            <a:ext uri="{FF2B5EF4-FFF2-40B4-BE49-F238E27FC236}">
              <a16:creationId xmlns:a16="http://schemas.microsoft.com/office/drawing/2014/main" id="{40635DB7-7A3F-4094-8884-CC304C251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95251</xdr:colOff>
      <xdr:row>26</xdr:row>
      <xdr:rowOff>38100</xdr:rowOff>
    </xdr:from>
    <xdr:to>
      <xdr:col>11</xdr:col>
      <xdr:colOff>1866901</xdr:colOff>
      <xdr:row>45</xdr:row>
      <xdr:rowOff>57150</xdr:rowOff>
    </xdr:to>
    <xdr:graphicFrame macro="">
      <xdr:nvGraphicFramePr>
        <xdr:cNvPr id="2" name="Chart 1">
          <a:extLst>
            <a:ext uri="{FF2B5EF4-FFF2-40B4-BE49-F238E27FC236}">
              <a16:creationId xmlns:a16="http://schemas.microsoft.com/office/drawing/2014/main" id="{B2223CDD-B297-4FDB-8513-5CF7298E1B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2" name="Chart 1">
          <a:extLst>
            <a:ext uri="{FF2B5EF4-FFF2-40B4-BE49-F238E27FC236}">
              <a16:creationId xmlns:a16="http://schemas.microsoft.com/office/drawing/2014/main" id="{DEFD6C29-ADF0-4483-904A-E1986C071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3" name="Chart 2">
          <a:extLst>
            <a:ext uri="{FF2B5EF4-FFF2-40B4-BE49-F238E27FC236}">
              <a16:creationId xmlns:a16="http://schemas.microsoft.com/office/drawing/2014/main" id="{5B0842CE-6604-45B4-B5A3-729B045E1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352425</xdr:colOff>
      <xdr:row>33</xdr:row>
      <xdr:rowOff>38099</xdr:rowOff>
    </xdr:from>
    <xdr:to>
      <xdr:col>5</xdr:col>
      <xdr:colOff>352425</xdr:colOff>
      <xdr:row>49</xdr:row>
      <xdr:rowOff>57149</xdr:rowOff>
    </xdr:to>
    <xdr:graphicFrame macro="">
      <xdr:nvGraphicFramePr>
        <xdr:cNvPr id="2" name="Chart 1">
          <a:extLst>
            <a:ext uri="{FF2B5EF4-FFF2-40B4-BE49-F238E27FC236}">
              <a16:creationId xmlns:a16="http://schemas.microsoft.com/office/drawing/2014/main" id="{D62A7627-A7C2-4127-99CF-CB20715D7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31</xdr:row>
      <xdr:rowOff>114300</xdr:rowOff>
    </xdr:from>
    <xdr:to>
      <xdr:col>13</xdr:col>
      <xdr:colOff>323850</xdr:colOff>
      <xdr:row>50</xdr:row>
      <xdr:rowOff>121569</xdr:rowOff>
    </xdr:to>
    <xdr:graphicFrame macro="">
      <xdr:nvGraphicFramePr>
        <xdr:cNvPr id="3" name="Chart 2">
          <a:extLst>
            <a:ext uri="{FF2B5EF4-FFF2-40B4-BE49-F238E27FC236}">
              <a16:creationId xmlns:a16="http://schemas.microsoft.com/office/drawing/2014/main" id="{E63D74F3-7C64-4C27-A906-FD3645C52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514350</xdr:colOff>
      <xdr:row>0</xdr:row>
      <xdr:rowOff>0</xdr:rowOff>
    </xdr:from>
    <xdr:to>
      <xdr:col>7</xdr:col>
      <xdr:colOff>216070</xdr:colOff>
      <xdr:row>3</xdr:row>
      <xdr:rowOff>361950</xdr:rowOff>
    </xdr:to>
    <xdr:pic>
      <xdr:nvPicPr>
        <xdr:cNvPr id="2" name="Picture 1">
          <a:extLst>
            <a:ext uri="{FF2B5EF4-FFF2-40B4-BE49-F238E27FC236}">
              <a16:creationId xmlns:a16="http://schemas.microsoft.com/office/drawing/2014/main" id="{609BC0DD-1453-4325-BB7E-9E6AD3A04B8D}"/>
            </a:ext>
          </a:extLst>
        </xdr:cNvPr>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999005105" y="0"/>
          <a:ext cx="2940220" cy="11525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161924</xdr:colOff>
      <xdr:row>24</xdr:row>
      <xdr:rowOff>142875</xdr:rowOff>
    </xdr:from>
    <xdr:to>
      <xdr:col>10</xdr:col>
      <xdr:colOff>1028699</xdr:colOff>
      <xdr:row>49</xdr:row>
      <xdr:rowOff>133350</xdr:rowOff>
    </xdr:to>
    <xdr:graphicFrame macro="">
      <xdr:nvGraphicFramePr>
        <xdr:cNvPr id="2" name="Chart 1">
          <a:extLst>
            <a:ext uri="{FF2B5EF4-FFF2-40B4-BE49-F238E27FC236}">
              <a16:creationId xmlns:a16="http://schemas.microsoft.com/office/drawing/2014/main" id="{46200F7A-6A9D-44A3-835C-6A6F34CEB4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542925</xdr:colOff>
      <xdr:row>22</xdr:row>
      <xdr:rowOff>28576</xdr:rowOff>
    </xdr:from>
    <xdr:to>
      <xdr:col>13</xdr:col>
      <xdr:colOff>457201</xdr:colOff>
      <xdr:row>41</xdr:row>
      <xdr:rowOff>104775</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247650</xdr:colOff>
      <xdr:row>25</xdr:row>
      <xdr:rowOff>38100</xdr:rowOff>
    </xdr:from>
    <xdr:to>
      <xdr:col>10</xdr:col>
      <xdr:colOff>1333500</xdr:colOff>
      <xdr:row>50</xdr:row>
      <xdr:rowOff>9525</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512784</xdr:colOff>
      <xdr:row>1</xdr:row>
      <xdr:rowOff>28574</xdr:rowOff>
    </xdr:from>
    <xdr:to>
      <xdr:col>7</xdr:col>
      <xdr:colOff>214504</xdr:colOff>
      <xdr:row>4</xdr:row>
      <xdr:rowOff>333374</xdr:rowOff>
    </xdr:to>
    <xdr:pic>
      <xdr:nvPicPr>
        <xdr:cNvPr id="3" name="Picture 2">
          <a:extLst>
            <a:ext uri="{FF2B5EF4-FFF2-40B4-BE49-F238E27FC236}">
              <a16:creationId xmlns:a16="http://schemas.microsoft.com/office/drawing/2014/main" id="{350FAE00-A64B-4930-9E08-7ED76BD23C63}"/>
            </a:ext>
          </a:extLst>
        </xdr:cNvPr>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999006671" y="114299"/>
          <a:ext cx="2940220" cy="11525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219075</xdr:colOff>
      <xdr:row>25</xdr:row>
      <xdr:rowOff>123825</xdr:rowOff>
    </xdr:from>
    <xdr:to>
      <xdr:col>10</xdr:col>
      <xdr:colOff>1181101</xdr:colOff>
      <xdr:row>46</xdr:row>
      <xdr:rowOff>209550</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228599</xdr:colOff>
      <xdr:row>26</xdr:row>
      <xdr:rowOff>76200</xdr:rowOff>
    </xdr:from>
    <xdr:to>
      <xdr:col>10</xdr:col>
      <xdr:colOff>1323974</xdr:colOff>
      <xdr:row>47</xdr:row>
      <xdr:rowOff>76200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15</xdr:col>
      <xdr:colOff>566500</xdr:colOff>
      <xdr:row>24</xdr:row>
      <xdr:rowOff>28576</xdr:rowOff>
    </xdr:to>
    <xdr:pic>
      <xdr:nvPicPr>
        <xdr:cNvPr id="2" name="Picture 1">
          <a:extLst>
            <a:ext uri="{FF2B5EF4-FFF2-40B4-BE49-F238E27FC236}">
              <a16:creationId xmlns:a16="http://schemas.microsoft.com/office/drawing/2014/main" id="{3FE70B86-A4C6-4A32-A5F9-7DC817EE586E}"/>
            </a:ext>
          </a:extLst>
        </xdr:cNvPr>
        <xdr:cNvPicPr>
          <a:picLocks noChangeAspect="1"/>
        </xdr:cNvPicPr>
      </xdr:nvPicPr>
      <xdr:blipFill rotWithShape="1">
        <a:blip xmlns:r="http://schemas.openxmlformats.org/officeDocument/2006/relationships" r:embed="rId1"/>
        <a:srcRect l="6725" t="1112" r="6668" b="1098"/>
        <a:stretch/>
      </xdr:blipFill>
      <xdr:spPr>
        <a:xfrm>
          <a:off x="11398610600" y="76200"/>
          <a:ext cx="10986850" cy="71913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22</xdr:row>
      <xdr:rowOff>190499</xdr:rowOff>
    </xdr:from>
    <xdr:to>
      <xdr:col>10</xdr:col>
      <xdr:colOff>1181100</xdr:colOff>
      <xdr:row>37</xdr:row>
      <xdr:rowOff>25948</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27</xdr:row>
      <xdr:rowOff>104775</xdr:rowOff>
    </xdr:from>
    <xdr:to>
      <xdr:col>9</xdr:col>
      <xdr:colOff>1495424</xdr:colOff>
      <xdr:row>42</xdr:row>
      <xdr:rowOff>285749</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27</xdr:row>
      <xdr:rowOff>76200</xdr:rowOff>
    </xdr:from>
    <xdr:to>
      <xdr:col>9</xdr:col>
      <xdr:colOff>1419225</xdr:colOff>
      <xdr:row>42</xdr:row>
      <xdr:rowOff>266699</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292894</xdr:colOff>
      <xdr:row>37</xdr:row>
      <xdr:rowOff>145257</xdr:rowOff>
    </xdr:from>
    <xdr:to>
      <xdr:col>5</xdr:col>
      <xdr:colOff>378619</xdr:colOff>
      <xdr:row>37</xdr:row>
      <xdr:rowOff>428626</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577030281" y="10822782"/>
          <a:ext cx="1400175" cy="283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438150</xdr:colOff>
      <xdr:row>0</xdr:row>
      <xdr:rowOff>0</xdr:rowOff>
    </xdr:from>
    <xdr:to>
      <xdr:col>7</xdr:col>
      <xdr:colOff>139870</xdr:colOff>
      <xdr:row>3</xdr:row>
      <xdr:rowOff>361950</xdr:rowOff>
    </xdr:to>
    <xdr:pic>
      <xdr:nvPicPr>
        <xdr:cNvPr id="2" name="Picture 1">
          <a:extLst>
            <a:ext uri="{FF2B5EF4-FFF2-40B4-BE49-F238E27FC236}">
              <a16:creationId xmlns:a16="http://schemas.microsoft.com/office/drawing/2014/main" id="{22C26A3D-94E7-46F0-88B6-CAAF19FBBED9}"/>
            </a:ext>
          </a:extLst>
        </xdr:cNvPr>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999081305" y="0"/>
          <a:ext cx="2940220" cy="1152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21</xdr:row>
      <xdr:rowOff>142874</xdr:rowOff>
    </xdr:from>
    <xdr:to>
      <xdr:col>8</xdr:col>
      <xdr:colOff>1171576</xdr:colOff>
      <xdr:row>46</xdr:row>
      <xdr:rowOff>38099</xdr:rowOff>
    </xdr:to>
    <xdr:graphicFrame macro="">
      <xdr:nvGraphicFramePr>
        <xdr:cNvPr id="2" name="Chart 1">
          <a:extLst>
            <a:ext uri="{FF2B5EF4-FFF2-40B4-BE49-F238E27FC236}">
              <a16:creationId xmlns:a16="http://schemas.microsoft.com/office/drawing/2014/main" id="{4C6452E4-9E1E-4871-A0DB-1AAB628F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114301</xdr:colOff>
      <xdr:row>25</xdr:row>
      <xdr:rowOff>47625</xdr:rowOff>
    </xdr:from>
    <xdr:to>
      <xdr:col>10</xdr:col>
      <xdr:colOff>1390651</xdr:colOff>
      <xdr:row>40</xdr:row>
      <xdr:rowOff>200025</xdr:rowOff>
    </xdr:to>
    <xdr:graphicFrame macro="">
      <xdr:nvGraphicFramePr>
        <xdr:cNvPr id="2" name="Chart 1">
          <a:extLst>
            <a:ext uri="{FF2B5EF4-FFF2-40B4-BE49-F238E27FC236}">
              <a16:creationId xmlns:a16="http://schemas.microsoft.com/office/drawing/2014/main" id="{A75A3CF1-604D-45EB-8365-7049270ED7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304800</xdr:colOff>
      <xdr:row>22</xdr:row>
      <xdr:rowOff>133350</xdr:rowOff>
    </xdr:from>
    <xdr:to>
      <xdr:col>6</xdr:col>
      <xdr:colOff>1352551</xdr:colOff>
      <xdr:row>45</xdr:row>
      <xdr:rowOff>85725</xdr:rowOff>
    </xdr:to>
    <xdr:graphicFrame macro="">
      <xdr:nvGraphicFramePr>
        <xdr:cNvPr id="2" name="Chart 1">
          <a:extLst>
            <a:ext uri="{FF2B5EF4-FFF2-40B4-BE49-F238E27FC236}">
              <a16:creationId xmlns:a16="http://schemas.microsoft.com/office/drawing/2014/main" id="{BCCEBE6C-D332-4F41-B294-6CF526AB8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B25834-B9DE-40B1-A00D-20E9DEB40980}" name="Table_Default__XLS_TAB_27_1887" displayName="Table_Default__XLS_TAB_27_1887" ref="B12:M23" headerRowCount="0" totalsRowCount="1" headerRowDxfId="77" dataDxfId="76" totalsRowDxfId="74" tableBorderDxfId="75" headerRowCellStyle="Normal 2" dataCellStyle="TXT2">
  <tableColumns count="12">
    <tableColumn id="1" xr3:uid="{8E438539-8C0D-4937-87FA-301E9C1098C9}" name="BAAN_SMALLERQATAR" totalsRowFunction="sum" headerRowDxfId="73" dataDxfId="72" totalsRowDxfId="71" headerRowCellStyle="Normal 2" dataCellStyle="TXT2"/>
    <tableColumn id="7" xr3:uid="{D3C114CB-F50A-42EF-8717-3CD009F6323D}" name="Column2" totalsRowFunction="sum" headerRowDxfId="70" dataDxfId="69" totalsRowDxfId="68" headerRowCellStyle="Normal 2" dataCellStyle="TXT2"/>
    <tableColumn id="2" xr3:uid="{EABFC56E-246D-403A-BB35-DC174FDE800D}" name="RAJEE" totalsRowFunction="sum" headerRowDxfId="67" dataDxfId="66" totalsRowDxfId="65" headerRowCellStyle="Normal 2" dataCellStyle="TXT2"/>
    <tableColumn id="8" xr3:uid="{BF7346E9-A502-4E63-A69E-0BECDBCFE2F6}" name="Column3" totalsRowFunction="sum" headerRowDxfId="64" dataDxfId="63" totalsRowDxfId="62" headerRowCellStyle="Normal 2" dataCellStyle="TXT2"/>
    <tableColumn id="3" xr3:uid="{08382C00-9731-4699-AD09-ABF742761A52}" name="KHULLA" totalsRowFunction="sum" headerRowDxfId="61" dataDxfId="60" totalsRowDxfId="59" headerRowCellStyle="Normal 2" dataCellStyle="TXT2"/>
    <tableColumn id="9" xr3:uid="{16D20698-B2D8-4857-A7DE-D84F71C2AA32}" name="Column4" totalsRowFunction="sum" headerRowDxfId="58" dataDxfId="57" totalsRowDxfId="56" headerRowCellStyle="Normal 2" dataCellStyle="TXT2"/>
    <tableColumn id="13" xr3:uid="{58BF2E45-8675-439C-96CB-A6FBA7A91616}" name="Column8" totalsRowFunction="sum" headerRowDxfId="55" dataDxfId="54" totalsRowDxfId="53" headerRowCellStyle="Normal 2" dataCellStyle="TXT2"/>
    <tableColumn id="14" xr3:uid="{EAD2A14A-F21B-4B2B-A50A-B2815569AF52}" name="Column9" totalsRowFunction="sum" headerRowDxfId="52" dataDxfId="51" totalsRowDxfId="50" headerRowCellStyle="Normal 2" dataCellStyle="TXT2"/>
    <tableColumn id="5" xr3:uid="{C1691F25-3EEF-4A6F-A61E-A4DF9824A117}" name="TOTAL" totalsRowFunction="sum" headerRowDxfId="49" dataDxfId="48" totalsRowDxfId="47" headerRowCellStyle="Normal 2" dataCellStyle="TXT2"/>
    <tableColumn id="6" xr3:uid="{EE8AB1D7-95E6-4154-B0B9-1610F64AB025}" name="Column1" totalsRowFunction="sum" headerRowDxfId="46" dataDxfId="45" totalsRowDxfId="44" headerRowCellStyle="Normal 2" dataCellStyle="TXT2"/>
    <tableColumn id="11" xr3:uid="{A75DC852-9E77-44F4-B878-01611146F6F5}" name="Column6" totalsRowFunction="sum" headerRowDxfId="43" totalsRowDxfId="42" headerRowCellStyle="Normal 2" dataCellStyle="TXT2"/>
    <tableColumn id="12" xr3:uid="{8030089F-F143-4988-BEEC-73F64F1B5679}" name="Column7" totalsRowFunction="sum" headerRowDxfId="41" totalsRowDxfId="40" headerRowCellStyle="Normal 2" dataCellStyle="TXT2"/>
  </tableColumns>
  <tableStyleInfo name="VITAL"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069C05E-8C62-44F6-BB7D-298BB8965F2A}" name="Table_Default__XLS_TAB_27_188736" displayName="Table_Default__XLS_TAB_27_188736" ref="B12:M23" headerRowCount="0" totalsRowCount="1" headerRowDxfId="39" totalsRowDxfId="37" tableBorderDxfId="38" totalsRowBorderDxfId="36" headerRowCellStyle="Normal 2">
  <tableColumns count="12">
    <tableColumn id="1" xr3:uid="{B5C92BA6-1D5A-445A-8DB3-3C93AC49F77A}" name="BAAN_SMALLERQATAR" totalsRowFunction="sum" headerRowDxfId="35" dataDxfId="34" totalsRowDxfId="33" headerRowCellStyle="Normal 2" dataCellStyle="TXT2"/>
    <tableColumn id="7" xr3:uid="{36DAE487-5746-4C33-97ED-31E93020357F}" name="Column2" totalsRowFunction="sum" headerRowDxfId="32" dataDxfId="31" totalsRowDxfId="30" headerRowCellStyle="Normal 2" dataCellStyle="TXT2"/>
    <tableColumn id="2" xr3:uid="{9F4F8C57-F9B4-42A9-82C5-33D45F07E40D}" name="RAJEE" totalsRowFunction="sum" headerRowDxfId="29" dataDxfId="28" totalsRowDxfId="27" headerRowCellStyle="Normal 2" dataCellStyle="TXT2"/>
    <tableColumn id="8" xr3:uid="{2C748811-5A87-4908-868C-27DE94E74F2A}" name="Column3" totalsRowFunction="sum" headerRowDxfId="26" dataDxfId="25" totalsRowDxfId="24" headerRowCellStyle="Normal 2" dataCellStyle="TXT2"/>
    <tableColumn id="3" xr3:uid="{F99D3EFB-BC74-4C4C-B6BE-DBD2E9C55C3A}" name="KHULLA" totalsRowFunction="sum" headerRowDxfId="23" dataDxfId="22" totalsRowDxfId="21" headerRowCellStyle="Normal 2" dataCellStyle="TXT2"/>
    <tableColumn id="9" xr3:uid="{F4EFA050-05B2-40E1-9257-4BF9CA35525E}" name="Column4" totalsRowFunction="sum" headerRowDxfId="20" dataDxfId="19" totalsRowDxfId="18" headerRowCellStyle="Normal 2" dataCellStyle="TXT2"/>
    <tableColumn id="13" xr3:uid="{14EF6CF3-A233-4857-9AE5-3B9E985417D2}" name="Column8" totalsRowFunction="sum" headerRowDxfId="17" dataDxfId="16" totalsRowDxfId="15" headerRowCellStyle="Normal 2" dataCellStyle="TXT2"/>
    <tableColumn id="14" xr3:uid="{D0DEA784-C842-456E-9C52-FC04A6837DF4}" name="Column9" totalsRowFunction="sum" headerRowDxfId="14" dataDxfId="13" totalsRowDxfId="12" headerRowCellStyle="Normal 2" dataCellStyle="TXT2"/>
    <tableColumn id="5" xr3:uid="{0EC582A9-9D5F-4F99-B210-B765D421FD2E}" name="TOTAL" totalsRowFunction="sum" headerRowDxfId="11" dataDxfId="10" totalsRowDxfId="9" headerRowCellStyle="Normal 2" dataCellStyle="TXT2">
      <calculatedColumnFormula>Table_Default__XLS_TAB_27_188736[[#This Row],[BAAN_SMALLERQATAR]]+Table_Default__XLS_TAB_27_188736[[#This Row],[RAJEE]]+Table_Default__XLS_TAB_27_188736[[#This Row],[KHULLA]]+Table_Default__XLS_TAB_27_188736[[#This Row],[Column8]]</calculatedColumnFormula>
    </tableColumn>
    <tableColumn id="6" xr3:uid="{BC783328-4609-49C3-9FB0-FA8AC7B22C9B}" name="Column1" totalsRowFunction="sum"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Row],[Column9]]</calculatedColumnFormula>
    </tableColumn>
    <tableColumn id="11" xr3:uid="{1C18ADEA-7B88-4A6A-BA15-CFA075B195DA}" name="Column6" totalsRowFunction="sum" headerRowDxfId="5" dataDxfId="4" totalsRowDxfId="3" headerRowCellStyle="Normal 2" dataCellStyle="TXT2">
      <calculatedColumnFormula>Table_Default__XLS_TAB_27_188736[[#This Row],[TOTAL]]/Table_Default__XLS_TAB_27_188736[[#Totals],[TOTAL]]%</calculatedColumnFormula>
    </tableColumn>
    <tableColumn id="12" xr3:uid="{06849018-E2CB-4586-A6E1-A7ACA0FAD3FA}" name="Column7" totalsRowFunction="sum"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3"/>
  <sheetViews>
    <sheetView rightToLeft="1" view="pageBreakPreview" zoomScaleNormal="100" zoomScaleSheetLayoutView="100" workbookViewId="0">
      <selection activeCell="R4" sqref="R4"/>
    </sheetView>
  </sheetViews>
  <sheetFormatPr defaultRowHeight="12.75"/>
  <cols>
    <col min="1" max="10" width="9" style="1" customWidth="1"/>
    <col min="11" max="11" width="11.140625" style="1" customWidth="1"/>
    <col min="12" max="14" width="9.140625" style="1"/>
    <col min="15" max="15" width="9.140625" style="1" customWidth="1"/>
    <col min="16" max="265" width="9.140625" style="1"/>
    <col min="266" max="266" width="12.7109375" style="1" customWidth="1"/>
    <col min="267" max="521" width="9.140625" style="1"/>
    <col min="522" max="522" width="12.7109375" style="1" customWidth="1"/>
    <col min="523" max="777" width="9.140625" style="1"/>
    <col min="778" max="778" width="12.7109375" style="1" customWidth="1"/>
    <col min="779" max="1033" width="9.140625" style="1"/>
    <col min="1034" max="1034" width="12.7109375" style="1" customWidth="1"/>
    <col min="1035" max="1289" width="9.140625" style="1"/>
    <col min="1290" max="1290" width="12.7109375" style="1" customWidth="1"/>
    <col min="1291" max="1545" width="9.140625" style="1"/>
    <col min="1546" max="1546" width="12.7109375" style="1" customWidth="1"/>
    <col min="1547" max="1801" width="9.140625" style="1"/>
    <col min="1802" max="1802" width="12.7109375" style="1" customWidth="1"/>
    <col min="1803" max="2057" width="9.140625" style="1"/>
    <col min="2058" max="2058" width="12.7109375" style="1" customWidth="1"/>
    <col min="2059" max="2313" width="9.140625" style="1"/>
    <col min="2314" max="2314" width="12.7109375" style="1" customWidth="1"/>
    <col min="2315" max="2569" width="9.140625" style="1"/>
    <col min="2570" max="2570" width="12.7109375" style="1" customWidth="1"/>
    <col min="2571" max="2825" width="9.140625" style="1"/>
    <col min="2826" max="2826" width="12.7109375" style="1" customWidth="1"/>
    <col min="2827" max="3081" width="9.140625" style="1"/>
    <col min="3082" max="3082" width="12.7109375" style="1" customWidth="1"/>
    <col min="3083" max="3337" width="9.140625" style="1"/>
    <col min="3338" max="3338" width="12.7109375" style="1" customWidth="1"/>
    <col min="3339" max="3593" width="9.140625" style="1"/>
    <col min="3594" max="3594" width="12.7109375" style="1" customWidth="1"/>
    <col min="3595" max="3849" width="9.140625" style="1"/>
    <col min="3850" max="3850" width="12.7109375" style="1" customWidth="1"/>
    <col min="3851" max="4105" width="9.140625" style="1"/>
    <col min="4106" max="4106" width="12.7109375" style="1" customWidth="1"/>
    <col min="4107" max="4361" width="9.140625" style="1"/>
    <col min="4362" max="4362" width="12.7109375" style="1" customWidth="1"/>
    <col min="4363" max="4617" width="9.140625" style="1"/>
    <col min="4618" max="4618" width="12.7109375" style="1" customWidth="1"/>
    <col min="4619" max="4873" width="9.140625" style="1"/>
    <col min="4874" max="4874" width="12.7109375" style="1" customWidth="1"/>
    <col min="4875" max="5129" width="9.140625" style="1"/>
    <col min="5130" max="5130" width="12.7109375" style="1" customWidth="1"/>
    <col min="5131" max="5385" width="9.140625" style="1"/>
    <col min="5386" max="5386" width="12.7109375" style="1" customWidth="1"/>
    <col min="5387" max="5641" width="9.140625" style="1"/>
    <col min="5642" max="5642" width="12.7109375" style="1" customWidth="1"/>
    <col min="5643" max="5897" width="9.140625" style="1"/>
    <col min="5898" max="5898" width="12.7109375" style="1" customWidth="1"/>
    <col min="5899" max="6153" width="9.140625" style="1"/>
    <col min="6154" max="6154" width="12.7109375" style="1" customWidth="1"/>
    <col min="6155" max="6409" width="9.140625" style="1"/>
    <col min="6410" max="6410" width="12.7109375" style="1" customWidth="1"/>
    <col min="6411" max="6665" width="9.140625" style="1"/>
    <col min="6666" max="6666" width="12.7109375" style="1" customWidth="1"/>
    <col min="6667" max="6921" width="9.140625" style="1"/>
    <col min="6922" max="6922" width="12.7109375" style="1" customWidth="1"/>
    <col min="6923" max="7177" width="9.140625" style="1"/>
    <col min="7178" max="7178" width="12.7109375" style="1" customWidth="1"/>
    <col min="7179" max="7433" width="9.140625" style="1"/>
    <col min="7434" max="7434" width="12.7109375" style="1" customWidth="1"/>
    <col min="7435" max="7689" width="9.140625" style="1"/>
    <col min="7690" max="7690" width="12.7109375" style="1" customWidth="1"/>
    <col min="7691" max="7945" width="9.140625" style="1"/>
    <col min="7946" max="7946" width="12.7109375" style="1" customWidth="1"/>
    <col min="7947" max="8201" width="9.140625" style="1"/>
    <col min="8202" max="8202" width="12.7109375" style="1" customWidth="1"/>
    <col min="8203" max="8457" width="9.140625" style="1"/>
    <col min="8458" max="8458" width="12.7109375" style="1" customWidth="1"/>
    <col min="8459" max="8713" width="9.140625" style="1"/>
    <col min="8714" max="8714" width="12.7109375" style="1" customWidth="1"/>
    <col min="8715" max="8969" width="9.140625" style="1"/>
    <col min="8970" max="8970" width="12.7109375" style="1" customWidth="1"/>
    <col min="8971" max="9225" width="9.140625" style="1"/>
    <col min="9226" max="9226" width="12.7109375" style="1" customWidth="1"/>
    <col min="9227" max="9481" width="9.140625" style="1"/>
    <col min="9482" max="9482" width="12.7109375" style="1" customWidth="1"/>
    <col min="9483" max="9737" width="9.140625" style="1"/>
    <col min="9738" max="9738" width="12.7109375" style="1" customWidth="1"/>
    <col min="9739" max="9993" width="9.140625" style="1"/>
    <col min="9994" max="9994" width="12.7109375" style="1" customWidth="1"/>
    <col min="9995" max="10249" width="9.140625" style="1"/>
    <col min="10250" max="10250" width="12.7109375" style="1" customWidth="1"/>
    <col min="10251" max="10505" width="9.140625" style="1"/>
    <col min="10506" max="10506" width="12.7109375" style="1" customWidth="1"/>
    <col min="10507" max="10761" width="9.140625" style="1"/>
    <col min="10762" max="10762" width="12.7109375" style="1" customWidth="1"/>
    <col min="10763" max="11017" width="9.140625" style="1"/>
    <col min="11018" max="11018" width="12.7109375" style="1" customWidth="1"/>
    <col min="11019" max="11273" width="9.140625" style="1"/>
    <col min="11274" max="11274" width="12.7109375" style="1" customWidth="1"/>
    <col min="11275" max="11529" width="9.140625" style="1"/>
    <col min="11530" max="11530" width="12.7109375" style="1" customWidth="1"/>
    <col min="11531" max="11785" width="9.140625" style="1"/>
    <col min="11786" max="11786" width="12.7109375" style="1" customWidth="1"/>
    <col min="11787" max="12041" width="9.140625" style="1"/>
    <col min="12042" max="12042" width="12.7109375" style="1" customWidth="1"/>
    <col min="12043" max="12297" width="9.140625" style="1"/>
    <col min="12298" max="12298" width="12.7109375" style="1" customWidth="1"/>
    <col min="12299" max="12553" width="9.140625" style="1"/>
    <col min="12554" max="12554" width="12.7109375" style="1" customWidth="1"/>
    <col min="12555" max="12809" width="9.140625" style="1"/>
    <col min="12810" max="12810" width="12.7109375" style="1" customWidth="1"/>
    <col min="12811" max="13065" width="9.140625" style="1"/>
    <col min="13066" max="13066" width="12.7109375" style="1" customWidth="1"/>
    <col min="13067" max="13321" width="9.140625" style="1"/>
    <col min="13322" max="13322" width="12.7109375" style="1" customWidth="1"/>
    <col min="13323" max="13577" width="9.140625" style="1"/>
    <col min="13578" max="13578" width="12.7109375" style="1" customWidth="1"/>
    <col min="13579" max="13833" width="9.140625" style="1"/>
    <col min="13834" max="13834" width="12.7109375" style="1" customWidth="1"/>
    <col min="13835" max="14089" width="9.140625" style="1"/>
    <col min="14090" max="14090" width="12.7109375" style="1" customWidth="1"/>
    <col min="14091" max="14345" width="9.140625" style="1"/>
    <col min="14346" max="14346" width="12.7109375" style="1" customWidth="1"/>
    <col min="14347" max="14601" width="9.140625" style="1"/>
    <col min="14602" max="14602" width="12.7109375" style="1" customWidth="1"/>
    <col min="14603" max="14857" width="9.140625" style="1"/>
    <col min="14858" max="14858" width="12.7109375" style="1" customWidth="1"/>
    <col min="14859" max="15113" width="9.140625" style="1"/>
    <col min="15114" max="15114" width="12.7109375" style="1" customWidth="1"/>
    <col min="15115" max="15369" width="9.140625" style="1"/>
    <col min="15370" max="15370" width="12.7109375" style="1" customWidth="1"/>
    <col min="15371" max="15625" width="9.140625" style="1"/>
    <col min="15626" max="15626" width="12.7109375" style="1" customWidth="1"/>
    <col min="15627" max="15881" width="9.140625" style="1"/>
    <col min="15882" max="15882" width="12.7109375" style="1" customWidth="1"/>
    <col min="15883" max="16137" width="9.140625" style="1"/>
    <col min="16138" max="16138" width="12.7109375" style="1" customWidth="1"/>
    <col min="16139" max="16383" width="9.140625" style="1"/>
    <col min="16384" max="16384" width="9.140625" style="1" customWidth="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707"/>
      <c r="B3" s="707"/>
      <c r="C3" s="707"/>
      <c r="D3" s="707"/>
      <c r="E3" s="707"/>
      <c r="F3" s="351"/>
      <c r="G3" s="708"/>
      <c r="H3" s="709"/>
      <c r="I3" s="709"/>
      <c r="J3" s="709"/>
      <c r="K3" s="709"/>
    </row>
    <row r="4" spans="1:12" ht="132.75" customHeight="1">
      <c r="A4" s="710"/>
      <c r="B4" s="710"/>
      <c r="C4" s="710"/>
      <c r="D4" s="710"/>
      <c r="E4" s="710"/>
      <c r="F4" s="281"/>
      <c r="G4" s="711"/>
      <c r="H4" s="711"/>
      <c r="I4" s="711"/>
      <c r="J4" s="711"/>
      <c r="K4" s="711"/>
    </row>
    <row r="5" spans="1:12">
      <c r="A5" s="282"/>
      <c r="B5" s="282"/>
      <c r="C5" s="282"/>
      <c r="D5" s="282"/>
      <c r="E5" s="282"/>
      <c r="F5" s="282"/>
      <c r="G5" s="283"/>
      <c r="H5" s="283"/>
      <c r="I5" s="283"/>
      <c r="J5" s="283"/>
      <c r="K5" s="283"/>
    </row>
    <row r="6" spans="1:12" ht="99" customHeight="1">
      <c r="A6" s="710"/>
      <c r="B6" s="710"/>
      <c r="C6" s="710"/>
      <c r="D6" s="710"/>
      <c r="E6" s="710"/>
      <c r="F6" s="281"/>
      <c r="G6" s="711"/>
      <c r="H6" s="711"/>
      <c r="I6" s="711"/>
      <c r="J6" s="711"/>
      <c r="K6" s="711"/>
    </row>
    <row r="7" spans="1:12">
      <c r="A7" s="19"/>
      <c r="B7" s="19"/>
      <c r="C7" s="19"/>
      <c r="D7" s="19"/>
      <c r="E7" s="19"/>
      <c r="F7" s="19"/>
      <c r="G7" s="283"/>
      <c r="H7" s="283"/>
      <c r="I7" s="283"/>
      <c r="J7" s="283"/>
      <c r="K7" s="283"/>
    </row>
    <row r="8" spans="1:12" ht="21.75">
      <c r="A8" s="705"/>
      <c r="B8" s="705"/>
      <c r="C8" s="705"/>
      <c r="D8" s="705"/>
      <c r="E8" s="705"/>
      <c r="F8" s="281"/>
      <c r="G8" s="706"/>
      <c r="H8" s="706"/>
      <c r="I8" s="706"/>
      <c r="J8" s="706"/>
      <c r="K8" s="706"/>
    </row>
    <row r="9" spans="1:12" ht="22.5" customHeight="1">
      <c r="A9" s="705"/>
      <c r="B9" s="705"/>
      <c r="C9" s="705"/>
      <c r="D9" s="705"/>
      <c r="E9" s="705"/>
      <c r="F9" s="281"/>
      <c r="G9" s="706"/>
      <c r="H9" s="706"/>
      <c r="I9" s="706"/>
      <c r="J9" s="706"/>
      <c r="K9" s="706"/>
    </row>
    <row r="10" spans="1:12">
      <c r="A10" s="19"/>
      <c r="B10" s="19"/>
      <c r="C10" s="19"/>
      <c r="D10" s="19"/>
      <c r="E10" s="19"/>
      <c r="F10" s="19"/>
      <c r="G10" s="19"/>
      <c r="H10" s="19"/>
      <c r="I10" s="19"/>
      <c r="J10" s="19"/>
      <c r="K10" s="19"/>
    </row>
    <row r="11" spans="1:12" ht="18">
      <c r="A11" s="90"/>
      <c r="C11" s="91"/>
      <c r="D11" s="19"/>
      <c r="E11" s="19"/>
      <c r="F11" s="19"/>
      <c r="G11" s="19"/>
      <c r="H11" s="19"/>
      <c r="I11" s="19"/>
      <c r="J11" s="19"/>
      <c r="K11" s="19"/>
    </row>
    <row r="12" spans="1:12" ht="18">
      <c r="A12" s="92"/>
      <c r="C12" s="93"/>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verticalCentered="1"/>
  <pageMargins left="0" right="0" top="0" bottom="0" header="0" footer="0"/>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35"/>
  <sheetViews>
    <sheetView rightToLeft="1" view="pageBreakPreview" zoomScaleNormal="100" zoomScaleSheetLayoutView="100" workbookViewId="0">
      <selection activeCell="G7" sqref="G7:K7"/>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ht="36.75">
      <c r="A2" s="713"/>
      <c r="B2" s="713"/>
      <c r="C2" s="713"/>
      <c r="D2" s="713"/>
      <c r="E2" s="713"/>
      <c r="F2" s="355"/>
      <c r="G2" s="714"/>
      <c r="H2" s="715"/>
      <c r="I2" s="715"/>
      <c r="J2" s="715"/>
      <c r="K2" s="715"/>
    </row>
    <row r="3" spans="1:11">
      <c r="A3" s="19"/>
      <c r="B3" s="19"/>
      <c r="C3" s="19"/>
      <c r="D3" s="19"/>
      <c r="E3" s="19"/>
      <c r="F3" s="19"/>
      <c r="G3" s="19"/>
      <c r="H3" s="19"/>
      <c r="I3" s="19"/>
      <c r="J3" s="19"/>
      <c r="K3" s="19"/>
    </row>
    <row r="4" spans="1:11" ht="36.75">
      <c r="A4" s="713" t="s">
        <v>358</v>
      </c>
      <c r="B4" s="713"/>
      <c r="C4" s="713"/>
      <c r="D4" s="713"/>
      <c r="E4" s="713"/>
      <c r="F4" s="355"/>
      <c r="G4" s="714" t="s">
        <v>359</v>
      </c>
      <c r="H4" s="715"/>
      <c r="I4" s="715"/>
      <c r="J4" s="715"/>
      <c r="K4" s="715"/>
    </row>
    <row r="5" spans="1:11" ht="36.75">
      <c r="A5" s="762" t="s">
        <v>360</v>
      </c>
      <c r="B5" s="763"/>
      <c r="C5" s="763"/>
      <c r="D5" s="763"/>
      <c r="E5" s="763"/>
      <c r="F5" s="355"/>
      <c r="G5" s="764" t="s">
        <v>361</v>
      </c>
      <c r="H5" s="765"/>
      <c r="I5" s="765"/>
      <c r="J5" s="765"/>
      <c r="K5" s="765"/>
    </row>
    <row r="6" spans="1:11" ht="36.75">
      <c r="A6" s="393"/>
      <c r="B6" s="394"/>
      <c r="C6" s="394"/>
      <c r="D6" s="394"/>
      <c r="E6" s="394"/>
      <c r="F6" s="355"/>
      <c r="G6" s="395"/>
      <c r="H6" s="396"/>
      <c r="I6" s="396"/>
      <c r="J6" s="396"/>
      <c r="K6" s="396"/>
    </row>
    <row r="7" spans="1:11" ht="108" customHeight="1">
      <c r="A7" s="766" t="s">
        <v>477</v>
      </c>
      <c r="B7" s="766"/>
      <c r="C7" s="766"/>
      <c r="D7" s="766"/>
      <c r="E7" s="766"/>
      <c r="F7" s="281"/>
      <c r="G7" s="767" t="s">
        <v>476</v>
      </c>
      <c r="H7" s="767"/>
      <c r="I7" s="767"/>
      <c r="J7" s="767"/>
      <c r="K7" s="767"/>
    </row>
    <row r="8" spans="1:11">
      <c r="A8" s="282"/>
      <c r="B8" s="282"/>
      <c r="C8" s="282"/>
      <c r="D8" s="282"/>
      <c r="E8" s="282"/>
      <c r="F8" s="282"/>
      <c r="G8" s="283"/>
      <c r="H8" s="283"/>
      <c r="I8" s="283"/>
      <c r="J8" s="283"/>
      <c r="K8" s="283"/>
    </row>
    <row r="9" spans="1:11" ht="48.75" customHeight="1">
      <c r="A9" s="768" t="s">
        <v>633</v>
      </c>
      <c r="B9" s="766"/>
      <c r="C9" s="766"/>
      <c r="D9" s="766"/>
      <c r="E9" s="766"/>
      <c r="F9" s="281"/>
      <c r="G9" s="767" t="s">
        <v>695</v>
      </c>
      <c r="H9" s="767"/>
      <c r="I9" s="767"/>
      <c r="J9" s="767"/>
      <c r="K9" s="767"/>
    </row>
    <row r="10" spans="1:11">
      <c r="A10" s="19"/>
      <c r="B10" s="19"/>
      <c r="C10" s="19"/>
      <c r="D10" s="19"/>
      <c r="E10" s="19"/>
      <c r="F10" s="19"/>
      <c r="G10" s="283"/>
      <c r="H10" s="283"/>
      <c r="I10" s="283"/>
      <c r="J10" s="283"/>
      <c r="K10" s="283"/>
    </row>
    <row r="11" spans="1:11" ht="18.75">
      <c r="A11" s="710"/>
      <c r="B11" s="710"/>
      <c r="C11" s="710"/>
      <c r="D11" s="710"/>
      <c r="E11" s="710"/>
      <c r="F11" s="281"/>
      <c r="G11" s="718"/>
      <c r="H11" s="718"/>
      <c r="I11" s="718"/>
      <c r="J11" s="718"/>
      <c r="K11" s="718"/>
    </row>
    <row r="12" spans="1:11" ht="18.75">
      <c r="A12" s="710"/>
      <c r="B12" s="710"/>
      <c r="C12" s="710"/>
      <c r="D12" s="710"/>
      <c r="E12" s="710"/>
      <c r="F12" s="281"/>
      <c r="G12" s="718"/>
      <c r="H12" s="718"/>
      <c r="I12" s="718"/>
      <c r="J12" s="718"/>
      <c r="K12" s="718"/>
    </row>
    <row r="13" spans="1:11">
      <c r="A13" s="19"/>
      <c r="B13" s="19"/>
      <c r="C13" s="19"/>
      <c r="D13" s="19"/>
      <c r="E13" s="19"/>
      <c r="F13" s="19"/>
      <c r="G13" s="19"/>
      <c r="H13" s="19"/>
      <c r="I13" s="19"/>
      <c r="J13" s="19"/>
      <c r="K13" s="19"/>
    </row>
    <row r="14" spans="1:11" ht="18">
      <c r="A14" s="285"/>
      <c r="B14" s="19"/>
      <c r="C14" s="286"/>
      <c r="D14" s="19"/>
      <c r="E14" s="19"/>
      <c r="F14" s="19"/>
      <c r="G14" s="19"/>
      <c r="H14" s="19"/>
      <c r="I14" s="19"/>
      <c r="J14" s="19"/>
      <c r="K14" s="19"/>
    </row>
    <row r="15" spans="1:11" ht="18">
      <c r="A15" s="287"/>
      <c r="B15" s="19"/>
      <c r="C15" s="288"/>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4">
    <mergeCell ref="A2:E2"/>
    <mergeCell ref="G2:K2"/>
    <mergeCell ref="A4:E4"/>
    <mergeCell ref="G4:K4"/>
    <mergeCell ref="A11:E11"/>
    <mergeCell ref="G11:K11"/>
    <mergeCell ref="A12:E12"/>
    <mergeCell ref="G12:K12"/>
    <mergeCell ref="A5:E5"/>
    <mergeCell ref="G5:K5"/>
    <mergeCell ref="A7:E7"/>
    <mergeCell ref="G7:K7"/>
    <mergeCell ref="A9:E9"/>
    <mergeCell ref="G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F4D09-C2EE-4125-BDEB-CECDA1576B07}">
  <sheetPr codeName="Sheet11"/>
  <dimension ref="A1:P22"/>
  <sheetViews>
    <sheetView rightToLeft="1" view="pageBreakPreview" zoomScale="115" zoomScaleNormal="100" zoomScaleSheetLayoutView="115" workbookViewId="0">
      <selection activeCell="H16" sqref="H16"/>
    </sheetView>
  </sheetViews>
  <sheetFormatPr defaultColWidth="9.140625" defaultRowHeight="12.75"/>
  <cols>
    <col min="1" max="1" width="17.42578125" style="13" customWidth="1"/>
    <col min="2" max="7" width="11.42578125" style="13" customWidth="1"/>
    <col min="8" max="8" width="10.140625" style="13" customWidth="1"/>
    <col min="9" max="9" width="10.42578125" style="13" customWidth="1"/>
    <col min="10" max="10" width="11.42578125" style="13" customWidth="1"/>
    <col min="11" max="11" width="17.42578125" style="13" customWidth="1"/>
    <col min="12" max="12" width="15.140625" style="3" customWidth="1"/>
    <col min="13" max="16" width="6.42578125" style="3" customWidth="1"/>
    <col min="17" max="16384" width="9.140625" style="3"/>
  </cols>
  <sheetData>
    <row r="1" spans="1:16" ht="30.75">
      <c r="A1" s="573" t="s">
        <v>101</v>
      </c>
      <c r="B1" s="573"/>
      <c r="C1" s="573"/>
      <c r="D1" s="573"/>
      <c r="E1" s="371"/>
      <c r="F1" s="371"/>
      <c r="G1" s="371"/>
      <c r="H1" s="371"/>
      <c r="I1" s="371"/>
      <c r="J1" s="371"/>
      <c r="K1" s="372" t="s">
        <v>124</v>
      </c>
    </row>
    <row r="2" spans="1:16" ht="12" customHeight="1">
      <c r="A2" s="64"/>
      <c r="B2" s="64"/>
      <c r="C2" s="64"/>
      <c r="D2" s="64"/>
      <c r="E2" s="65"/>
      <c r="F2" s="65"/>
      <c r="G2" s="65"/>
      <c r="H2" s="65"/>
      <c r="I2" s="65"/>
      <c r="J2" s="65"/>
      <c r="K2" s="65"/>
      <c r="L2" s="65"/>
    </row>
    <row r="3" spans="1:16" s="2" customFormat="1" ht="23.25">
      <c r="A3" s="769" t="s">
        <v>292</v>
      </c>
      <c r="B3" s="769"/>
      <c r="C3" s="769"/>
      <c r="D3" s="769"/>
      <c r="E3" s="769"/>
      <c r="F3" s="769"/>
      <c r="G3" s="769"/>
      <c r="H3" s="769"/>
      <c r="I3" s="769"/>
      <c r="J3" s="769"/>
      <c r="K3" s="769"/>
    </row>
    <row r="4" spans="1:16" s="2" customFormat="1" ht="21.75">
      <c r="A4" s="770" t="s">
        <v>589</v>
      </c>
      <c r="B4" s="770"/>
      <c r="C4" s="770"/>
      <c r="D4" s="770"/>
      <c r="E4" s="770"/>
      <c r="F4" s="770"/>
      <c r="G4" s="770"/>
      <c r="H4" s="770"/>
      <c r="I4" s="770"/>
      <c r="J4" s="770"/>
      <c r="K4" s="770"/>
    </row>
    <row r="5" spans="1:16" s="2" customFormat="1" ht="18">
      <c r="A5" s="771" t="s">
        <v>293</v>
      </c>
      <c r="B5" s="771"/>
      <c r="C5" s="771"/>
      <c r="D5" s="771"/>
      <c r="E5" s="771"/>
      <c r="F5" s="771"/>
      <c r="G5" s="771"/>
      <c r="H5" s="771"/>
      <c r="I5" s="771"/>
      <c r="J5" s="771"/>
      <c r="K5" s="771"/>
    </row>
    <row r="6" spans="1:16" ht="15">
      <c r="A6" s="772" t="s">
        <v>590</v>
      </c>
      <c r="B6" s="772"/>
      <c r="C6" s="772"/>
      <c r="D6" s="772"/>
      <c r="E6" s="772"/>
      <c r="F6" s="772"/>
      <c r="G6" s="772"/>
      <c r="H6" s="772"/>
      <c r="I6" s="772"/>
      <c r="J6" s="772"/>
      <c r="K6" s="772"/>
    </row>
    <row r="7" spans="1:16" s="7" customFormat="1" ht="15.75">
      <c r="A7" s="4" t="s">
        <v>43</v>
      </c>
      <c r="B7" s="4"/>
      <c r="C7" s="4"/>
      <c r="D7" s="4"/>
      <c r="E7" s="4"/>
      <c r="F7" s="4"/>
      <c r="G7" s="4"/>
      <c r="H7" s="4"/>
      <c r="I7" s="4"/>
      <c r="J7" s="4"/>
      <c r="K7" s="8" t="s">
        <v>212</v>
      </c>
      <c r="M7" s="5"/>
      <c r="O7" s="5"/>
      <c r="P7" s="5"/>
    </row>
    <row r="8" spans="1:16" ht="33" customHeight="1" thickBot="1">
      <c r="A8" s="773" t="s">
        <v>141</v>
      </c>
      <c r="B8" s="775" t="s">
        <v>591</v>
      </c>
      <c r="C8" s="776"/>
      <c r="D8" s="777"/>
      <c r="E8" s="775" t="s">
        <v>592</v>
      </c>
      <c r="F8" s="776"/>
      <c r="G8" s="777"/>
      <c r="H8" s="775" t="s">
        <v>528</v>
      </c>
      <c r="I8" s="776"/>
      <c r="J8" s="777"/>
      <c r="K8" s="778" t="s">
        <v>142</v>
      </c>
    </row>
    <row r="9" spans="1:16" s="9" customFormat="1" ht="32.25" customHeight="1">
      <c r="A9" s="774"/>
      <c r="B9" s="104" t="s">
        <v>593</v>
      </c>
      <c r="C9" s="104" t="s">
        <v>594</v>
      </c>
      <c r="D9" s="104" t="s">
        <v>595</v>
      </c>
      <c r="E9" s="104" t="s">
        <v>593</v>
      </c>
      <c r="F9" s="104" t="s">
        <v>594</v>
      </c>
      <c r="G9" s="104" t="s">
        <v>595</v>
      </c>
      <c r="H9" s="104" t="s">
        <v>593</v>
      </c>
      <c r="I9" s="104" t="s">
        <v>594</v>
      </c>
      <c r="J9" s="104" t="s">
        <v>595</v>
      </c>
      <c r="K9" s="779"/>
    </row>
    <row r="10" spans="1:16" s="10" customFormat="1" ht="26.25" customHeight="1" thickBot="1">
      <c r="A10" s="574" t="s">
        <v>50</v>
      </c>
      <c r="B10" s="430">
        <v>379</v>
      </c>
      <c r="C10" s="430">
        <v>396</v>
      </c>
      <c r="D10" s="180">
        <f>SUM(B10:C10)</f>
        <v>775</v>
      </c>
      <c r="E10" s="430">
        <v>337</v>
      </c>
      <c r="F10" s="430">
        <v>266</v>
      </c>
      <c r="G10" s="431">
        <f>SUM(E10:F10)</f>
        <v>603</v>
      </c>
      <c r="H10" s="430">
        <v>97</v>
      </c>
      <c r="I10" s="430">
        <v>202</v>
      </c>
      <c r="J10" s="431">
        <f>SUM(H10:I10)</f>
        <v>299</v>
      </c>
      <c r="K10" s="330" t="s">
        <v>51</v>
      </c>
      <c r="L10" s="10">
        <f>I10/$I$19%</f>
        <v>40.80808080808081</v>
      </c>
    </row>
    <row r="11" spans="1:16" s="10" customFormat="1" ht="26.25" customHeight="1" thickTop="1" thickBot="1">
      <c r="A11" s="575" t="s">
        <v>52</v>
      </c>
      <c r="B11" s="432">
        <v>68</v>
      </c>
      <c r="C11" s="432">
        <v>90</v>
      </c>
      <c r="D11" s="187">
        <f>SUM(B11:C11)</f>
        <v>158</v>
      </c>
      <c r="E11" s="432">
        <v>80</v>
      </c>
      <c r="F11" s="432">
        <v>83</v>
      </c>
      <c r="G11" s="433">
        <f>SUM(E11:F11)</f>
        <v>163</v>
      </c>
      <c r="H11" s="432">
        <v>221</v>
      </c>
      <c r="I11" s="432">
        <v>177</v>
      </c>
      <c r="J11" s="433">
        <f>SUM(H11:I11)</f>
        <v>398</v>
      </c>
      <c r="K11" s="184" t="s">
        <v>53</v>
      </c>
      <c r="L11" s="10">
        <f t="shared" ref="L11:L18" si="0">I11/$I$19%</f>
        <v>35.757575757575758</v>
      </c>
    </row>
    <row r="12" spans="1:16" s="10" customFormat="1" ht="26.25" customHeight="1" thickTop="1" thickBot="1">
      <c r="A12" s="574" t="s">
        <v>54</v>
      </c>
      <c r="B12" s="434">
        <v>10</v>
      </c>
      <c r="C12" s="434">
        <v>19</v>
      </c>
      <c r="D12" s="215">
        <f t="shared" ref="D12:D18" si="1">SUM(B12:C12)</f>
        <v>29</v>
      </c>
      <c r="E12" s="434">
        <v>14</v>
      </c>
      <c r="F12" s="434">
        <v>16</v>
      </c>
      <c r="G12" s="435">
        <f t="shared" ref="G12:G15" si="2">SUM(E12:F12)</f>
        <v>30</v>
      </c>
      <c r="H12" s="434">
        <v>29</v>
      </c>
      <c r="I12" s="434">
        <v>36</v>
      </c>
      <c r="J12" s="435">
        <f t="shared" ref="J12:J18" si="3">SUM(H12:I12)</f>
        <v>65</v>
      </c>
      <c r="K12" s="181" t="s">
        <v>55</v>
      </c>
      <c r="L12" s="10">
        <f t="shared" si="0"/>
        <v>7.2727272727272725</v>
      </c>
    </row>
    <row r="13" spans="1:16" s="10" customFormat="1" ht="26.25" customHeight="1" thickTop="1" thickBot="1">
      <c r="A13" s="575" t="s">
        <v>84</v>
      </c>
      <c r="B13" s="432">
        <v>10</v>
      </c>
      <c r="C13" s="432">
        <v>16</v>
      </c>
      <c r="D13" s="187">
        <f t="shared" si="1"/>
        <v>26</v>
      </c>
      <c r="E13" s="432">
        <v>19</v>
      </c>
      <c r="F13" s="432">
        <v>16</v>
      </c>
      <c r="G13" s="433">
        <f t="shared" si="2"/>
        <v>35</v>
      </c>
      <c r="H13" s="432">
        <v>30</v>
      </c>
      <c r="I13" s="432">
        <v>35</v>
      </c>
      <c r="J13" s="433">
        <f t="shared" si="3"/>
        <v>65</v>
      </c>
      <c r="K13" s="184" t="s">
        <v>56</v>
      </c>
      <c r="L13" s="10">
        <f t="shared" si="0"/>
        <v>7.0707070707070701</v>
      </c>
    </row>
    <row r="14" spans="1:16" s="10" customFormat="1" ht="26.25" customHeight="1" thickTop="1" thickBot="1">
      <c r="A14" s="574" t="s">
        <v>57</v>
      </c>
      <c r="B14" s="434">
        <v>6</v>
      </c>
      <c r="C14" s="434">
        <v>5</v>
      </c>
      <c r="D14" s="215">
        <f t="shared" si="1"/>
        <v>11</v>
      </c>
      <c r="E14" s="434">
        <v>5</v>
      </c>
      <c r="F14" s="434">
        <v>2</v>
      </c>
      <c r="G14" s="435">
        <f t="shared" si="2"/>
        <v>7</v>
      </c>
      <c r="H14" s="434">
        <v>15</v>
      </c>
      <c r="I14" s="434">
        <v>13</v>
      </c>
      <c r="J14" s="435">
        <f t="shared" si="3"/>
        <v>28</v>
      </c>
      <c r="K14" s="181" t="s">
        <v>58</v>
      </c>
      <c r="L14" s="10">
        <f t="shared" si="0"/>
        <v>2.6262626262626263</v>
      </c>
    </row>
    <row r="15" spans="1:16" s="10" customFormat="1" ht="26.25" customHeight="1" thickTop="1" thickBot="1">
      <c r="A15" s="575" t="s">
        <v>59</v>
      </c>
      <c r="B15" s="432">
        <v>3</v>
      </c>
      <c r="C15" s="432">
        <v>1</v>
      </c>
      <c r="D15" s="187">
        <f t="shared" si="1"/>
        <v>4</v>
      </c>
      <c r="E15" s="432">
        <v>1</v>
      </c>
      <c r="F15" s="432">
        <v>0</v>
      </c>
      <c r="G15" s="433">
        <f t="shared" si="2"/>
        <v>1</v>
      </c>
      <c r="H15" s="432">
        <v>2</v>
      </c>
      <c r="I15" s="432">
        <v>1</v>
      </c>
      <c r="J15" s="433">
        <f t="shared" si="3"/>
        <v>3</v>
      </c>
      <c r="K15" s="184" t="s">
        <v>60</v>
      </c>
      <c r="L15" s="10">
        <f t="shared" si="0"/>
        <v>0.20202020202020202</v>
      </c>
    </row>
    <row r="16" spans="1:16" s="10" customFormat="1" ht="26.25" customHeight="1" thickTop="1" thickBot="1">
      <c r="A16" s="574" t="s">
        <v>61</v>
      </c>
      <c r="B16" s="434">
        <v>19</v>
      </c>
      <c r="C16" s="434">
        <v>11</v>
      </c>
      <c r="D16" s="215">
        <f>SUM(B16:C16)</f>
        <v>30</v>
      </c>
      <c r="E16" s="434">
        <v>8</v>
      </c>
      <c r="F16" s="434">
        <v>21</v>
      </c>
      <c r="G16" s="435">
        <f>SUM(E16:F16)</f>
        <v>29</v>
      </c>
      <c r="H16" s="434">
        <v>33</v>
      </c>
      <c r="I16" s="434">
        <v>25</v>
      </c>
      <c r="J16" s="435">
        <f>SUM(H16:I16)</f>
        <v>58</v>
      </c>
      <c r="K16" s="181" t="s">
        <v>62</v>
      </c>
      <c r="L16" s="10">
        <f t="shared" si="0"/>
        <v>5.0505050505050502</v>
      </c>
    </row>
    <row r="17" spans="1:13" s="10" customFormat="1" ht="26.25" customHeight="1" thickTop="1" thickBot="1">
      <c r="A17" s="575" t="s">
        <v>63</v>
      </c>
      <c r="B17" s="436">
        <v>13</v>
      </c>
      <c r="C17" s="436">
        <v>6</v>
      </c>
      <c r="D17" s="187">
        <f t="shared" si="1"/>
        <v>19</v>
      </c>
      <c r="E17" s="436">
        <v>7</v>
      </c>
      <c r="F17" s="436">
        <v>2</v>
      </c>
      <c r="G17" s="433">
        <f t="shared" ref="G17:G18" si="4">SUM(E17:F17)</f>
        <v>9</v>
      </c>
      <c r="H17" s="436">
        <v>9</v>
      </c>
      <c r="I17" s="436">
        <v>6</v>
      </c>
      <c r="J17" s="433">
        <f t="shared" si="3"/>
        <v>15</v>
      </c>
      <c r="K17" s="184" t="s">
        <v>149</v>
      </c>
      <c r="L17" s="10">
        <f t="shared" si="0"/>
        <v>1.2121212121212122</v>
      </c>
    </row>
    <row r="18" spans="1:13" s="10" customFormat="1" ht="26.25" customHeight="1" thickTop="1">
      <c r="A18" s="576" t="s">
        <v>64</v>
      </c>
      <c r="B18" s="437">
        <v>0</v>
      </c>
      <c r="C18" s="437">
        <v>0</v>
      </c>
      <c r="D18" s="215">
        <f t="shared" si="1"/>
        <v>0</v>
      </c>
      <c r="E18" s="437">
        <v>0</v>
      </c>
      <c r="F18" s="437">
        <v>1</v>
      </c>
      <c r="G18" s="438">
        <f t="shared" si="4"/>
        <v>1</v>
      </c>
      <c r="H18" s="437">
        <v>0</v>
      </c>
      <c r="I18" s="437">
        <v>0</v>
      </c>
      <c r="J18" s="438">
        <f t="shared" si="3"/>
        <v>0</v>
      </c>
      <c r="K18" s="217" t="s">
        <v>272</v>
      </c>
      <c r="L18" s="10">
        <f t="shared" si="0"/>
        <v>0</v>
      </c>
    </row>
    <row r="19" spans="1:13" s="10" customFormat="1" ht="26.25" customHeight="1">
      <c r="A19" s="577" t="s">
        <v>11</v>
      </c>
      <c r="B19" s="219">
        <f>SUM(B10:B18)</f>
        <v>508</v>
      </c>
      <c r="C19" s="219">
        <f t="shared" ref="C19:J19" si="5">SUM(C10:C18)</f>
        <v>544</v>
      </c>
      <c r="D19" s="426">
        <f t="shared" si="5"/>
        <v>1052</v>
      </c>
      <c r="E19" s="219">
        <f>SUM(E10:E18)</f>
        <v>471</v>
      </c>
      <c r="F19" s="219">
        <f t="shared" si="5"/>
        <v>407</v>
      </c>
      <c r="G19" s="426">
        <f>SUM(G10:G18)</f>
        <v>878</v>
      </c>
      <c r="H19" s="219">
        <f t="shared" si="5"/>
        <v>436</v>
      </c>
      <c r="I19" s="219">
        <f>SUM(I10:I18)</f>
        <v>495</v>
      </c>
      <c r="J19" s="426">
        <f t="shared" si="5"/>
        <v>931</v>
      </c>
      <c r="K19" s="220" t="s">
        <v>12</v>
      </c>
      <c r="L19" s="10">
        <f>SUM(L10:L18)</f>
        <v>100.00000000000001</v>
      </c>
    </row>
    <row r="20" spans="1:13">
      <c r="L20" s="13"/>
      <c r="M20" s="13"/>
    </row>
    <row r="21" spans="1:13">
      <c r="L21" s="13"/>
      <c r="M21" s="13"/>
    </row>
    <row r="22" spans="1:13">
      <c r="L22" s="13"/>
      <c r="M22" s="13"/>
    </row>
  </sheetData>
  <mergeCells count="9">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9" scale="95" orientation="landscape" r:id="rId1"/>
  <headerFooter>
    <oddFooter>&amp;C_&amp;P_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69B9D-EBC0-4664-8A93-E97248459F24}">
  <sheetPr codeName="Sheet12"/>
  <dimension ref="A1:M22"/>
  <sheetViews>
    <sheetView rightToLeft="1" view="pageBreakPreview" zoomScaleNormal="100" zoomScaleSheetLayoutView="100" workbookViewId="0">
      <selection activeCell="H16" sqref="H16"/>
    </sheetView>
  </sheetViews>
  <sheetFormatPr defaultColWidth="9.140625" defaultRowHeight="12.75"/>
  <cols>
    <col min="1" max="1" width="13.140625" style="13" customWidth="1"/>
    <col min="2" max="10" width="11.42578125" style="13" customWidth="1"/>
    <col min="11" max="11" width="16" style="13" customWidth="1"/>
    <col min="12" max="12" width="15.140625" style="3" customWidth="1"/>
    <col min="13" max="13" width="6.42578125" style="3" customWidth="1"/>
    <col min="14" max="16384" width="9.140625" style="3"/>
  </cols>
  <sheetData>
    <row r="1" spans="1:13" ht="30.75">
      <c r="A1" s="573" t="s">
        <v>101</v>
      </c>
      <c r="B1" s="573"/>
      <c r="C1" s="573"/>
      <c r="D1" s="573"/>
      <c r="E1" s="371"/>
      <c r="F1" s="371"/>
      <c r="G1" s="371"/>
      <c r="H1" s="371"/>
      <c r="I1" s="371"/>
      <c r="J1" s="371"/>
      <c r="K1" s="372" t="s">
        <v>124</v>
      </c>
    </row>
    <row r="2" spans="1:13" ht="12" customHeight="1">
      <c r="A2" s="64"/>
      <c r="B2" s="64"/>
      <c r="C2" s="64"/>
      <c r="D2" s="64"/>
      <c r="E2" s="65"/>
      <c r="F2" s="65"/>
      <c r="G2" s="65"/>
      <c r="H2" s="65"/>
      <c r="I2" s="65"/>
      <c r="J2" s="65"/>
      <c r="K2" s="65"/>
      <c r="L2" s="65"/>
    </row>
    <row r="3" spans="1:13" s="2" customFormat="1" ht="23.25">
      <c r="A3" s="769" t="s">
        <v>294</v>
      </c>
      <c r="B3" s="769"/>
      <c r="C3" s="769"/>
      <c r="D3" s="769"/>
      <c r="E3" s="769"/>
      <c r="F3" s="769"/>
      <c r="G3" s="769"/>
      <c r="H3" s="769"/>
      <c r="I3" s="769"/>
      <c r="J3" s="769"/>
      <c r="K3" s="769"/>
    </row>
    <row r="4" spans="1:13" s="2" customFormat="1" ht="21.75">
      <c r="A4" s="770" t="s">
        <v>589</v>
      </c>
      <c r="B4" s="770"/>
      <c r="C4" s="770"/>
      <c r="D4" s="770"/>
      <c r="E4" s="770"/>
      <c r="F4" s="770"/>
      <c r="G4" s="770"/>
      <c r="H4" s="770"/>
      <c r="I4" s="770"/>
      <c r="J4" s="770"/>
      <c r="K4" s="770"/>
    </row>
    <row r="5" spans="1:13" s="2" customFormat="1" ht="18">
      <c r="A5" s="771" t="s">
        <v>295</v>
      </c>
      <c r="B5" s="771"/>
      <c r="C5" s="771"/>
      <c r="D5" s="771"/>
      <c r="E5" s="771"/>
      <c r="F5" s="771"/>
      <c r="G5" s="771"/>
      <c r="H5" s="771"/>
      <c r="I5" s="771"/>
      <c r="J5" s="771"/>
      <c r="K5" s="771"/>
    </row>
    <row r="6" spans="1:13" ht="15">
      <c r="A6" s="772" t="s">
        <v>590</v>
      </c>
      <c r="B6" s="772"/>
      <c r="C6" s="772"/>
      <c r="D6" s="772"/>
      <c r="E6" s="772"/>
      <c r="F6" s="772"/>
      <c r="G6" s="772"/>
      <c r="H6" s="772"/>
      <c r="I6" s="772"/>
      <c r="J6" s="772"/>
      <c r="K6" s="772"/>
    </row>
    <row r="7" spans="1:13" s="7" customFormat="1" ht="15.75">
      <c r="A7" s="4" t="s">
        <v>44</v>
      </c>
      <c r="B7" s="4"/>
      <c r="C7" s="4"/>
      <c r="D7" s="4"/>
      <c r="E7" s="4"/>
      <c r="F7" s="4"/>
      <c r="G7" s="4"/>
      <c r="H7" s="4"/>
      <c r="I7" s="4"/>
      <c r="J7" s="4"/>
      <c r="K7" s="8" t="s">
        <v>91</v>
      </c>
      <c r="M7" s="5"/>
    </row>
    <row r="8" spans="1:13" ht="33.75" customHeight="1" thickBot="1">
      <c r="A8" s="773" t="s">
        <v>381</v>
      </c>
      <c r="B8" s="775" t="s">
        <v>591</v>
      </c>
      <c r="C8" s="776"/>
      <c r="D8" s="777"/>
      <c r="E8" s="775" t="s">
        <v>592</v>
      </c>
      <c r="F8" s="776"/>
      <c r="G8" s="777"/>
      <c r="H8" s="775" t="s">
        <v>528</v>
      </c>
      <c r="I8" s="776"/>
      <c r="J8" s="777"/>
      <c r="K8" s="778" t="s">
        <v>382</v>
      </c>
    </row>
    <row r="9" spans="1:13" s="9" customFormat="1" ht="33" customHeight="1">
      <c r="A9" s="774"/>
      <c r="B9" s="104" t="s">
        <v>596</v>
      </c>
      <c r="C9" s="104" t="s">
        <v>597</v>
      </c>
      <c r="D9" s="104" t="s">
        <v>595</v>
      </c>
      <c r="E9" s="104" t="s">
        <v>596</v>
      </c>
      <c r="F9" s="104" t="s">
        <v>597</v>
      </c>
      <c r="G9" s="104" t="s">
        <v>595</v>
      </c>
      <c r="H9" s="104" t="s">
        <v>596</v>
      </c>
      <c r="I9" s="104" t="s">
        <v>597</v>
      </c>
      <c r="J9" s="104" t="s">
        <v>595</v>
      </c>
      <c r="K9" s="779"/>
    </row>
    <row r="10" spans="1:13" s="10" customFormat="1" ht="26.25" customHeight="1" thickBot="1">
      <c r="A10" s="578" t="s">
        <v>50</v>
      </c>
      <c r="B10" s="212">
        <v>340</v>
      </c>
      <c r="C10" s="212">
        <v>431</v>
      </c>
      <c r="D10" s="431">
        <f>B10+C10</f>
        <v>771</v>
      </c>
      <c r="E10" s="430">
        <v>161</v>
      </c>
      <c r="F10" s="430">
        <v>206</v>
      </c>
      <c r="G10" s="431">
        <f>E10+F10</f>
        <v>367</v>
      </c>
      <c r="H10" s="430">
        <v>76</v>
      </c>
      <c r="I10" s="430">
        <v>217</v>
      </c>
      <c r="J10" s="431">
        <f>H10+I10</f>
        <v>293</v>
      </c>
      <c r="K10" s="548" t="s">
        <v>51</v>
      </c>
    </row>
    <row r="11" spans="1:13" s="10" customFormat="1" ht="26.25" customHeight="1" thickBot="1">
      <c r="A11" s="579" t="s">
        <v>52</v>
      </c>
      <c r="B11" s="213">
        <v>73</v>
      </c>
      <c r="C11" s="213">
        <v>99</v>
      </c>
      <c r="D11" s="433">
        <f t="shared" ref="D11:D13" si="0">B11+C11</f>
        <v>172</v>
      </c>
      <c r="E11" s="432">
        <v>137</v>
      </c>
      <c r="F11" s="432">
        <v>138</v>
      </c>
      <c r="G11" s="433">
        <f t="shared" ref="G11" si="1">E11+F11</f>
        <v>275</v>
      </c>
      <c r="H11" s="432">
        <v>200</v>
      </c>
      <c r="I11" s="432">
        <v>169</v>
      </c>
      <c r="J11" s="433">
        <f t="shared" ref="J11:J13" si="2">H11+I11</f>
        <v>369</v>
      </c>
      <c r="K11" s="484" t="s">
        <v>53</v>
      </c>
    </row>
    <row r="12" spans="1:13" s="10" customFormat="1" ht="26.25" customHeight="1" thickBot="1">
      <c r="A12" s="580" t="s">
        <v>54</v>
      </c>
      <c r="B12" s="214">
        <v>13</v>
      </c>
      <c r="C12" s="214">
        <v>26</v>
      </c>
      <c r="D12" s="435">
        <f>B12+C12</f>
        <v>39</v>
      </c>
      <c r="E12" s="434">
        <v>33</v>
      </c>
      <c r="F12" s="434">
        <v>30</v>
      </c>
      <c r="G12" s="435">
        <f>E12+F12</f>
        <v>63</v>
      </c>
      <c r="H12" s="434">
        <v>35</v>
      </c>
      <c r="I12" s="434">
        <v>35</v>
      </c>
      <c r="J12" s="435">
        <f>H12+I12</f>
        <v>70</v>
      </c>
      <c r="K12" s="486" t="s">
        <v>55</v>
      </c>
    </row>
    <row r="13" spans="1:13" s="10" customFormat="1" ht="26.25" customHeight="1" thickBot="1">
      <c r="A13" s="579" t="s">
        <v>84</v>
      </c>
      <c r="B13" s="213">
        <v>10</v>
      </c>
      <c r="C13" s="213">
        <v>19</v>
      </c>
      <c r="D13" s="433">
        <f t="shared" si="0"/>
        <v>29</v>
      </c>
      <c r="E13" s="432">
        <v>35</v>
      </c>
      <c r="F13" s="432">
        <v>35</v>
      </c>
      <c r="G13" s="433">
        <f t="shared" ref="G13" si="3">E13+F13</f>
        <v>70</v>
      </c>
      <c r="H13" s="432">
        <v>33</v>
      </c>
      <c r="I13" s="432">
        <v>44</v>
      </c>
      <c r="J13" s="433">
        <f t="shared" si="2"/>
        <v>77</v>
      </c>
      <c r="K13" s="484" t="s">
        <v>56</v>
      </c>
    </row>
    <row r="14" spans="1:13" s="10" customFormat="1" ht="26.25" customHeight="1" thickBot="1">
      <c r="A14" s="580" t="s">
        <v>57</v>
      </c>
      <c r="B14" s="214">
        <v>5</v>
      </c>
      <c r="C14" s="214">
        <v>4</v>
      </c>
      <c r="D14" s="435">
        <f>B14+C14</f>
        <v>9</v>
      </c>
      <c r="E14" s="434">
        <v>12</v>
      </c>
      <c r="F14" s="434">
        <v>8</v>
      </c>
      <c r="G14" s="435">
        <f>E14+F14</f>
        <v>20</v>
      </c>
      <c r="H14" s="434">
        <v>14</v>
      </c>
      <c r="I14" s="434">
        <v>9</v>
      </c>
      <c r="J14" s="435">
        <f>H14+I14</f>
        <v>23</v>
      </c>
      <c r="K14" s="486" t="s">
        <v>58</v>
      </c>
    </row>
    <row r="15" spans="1:13" s="10" customFormat="1" ht="26.25" customHeight="1" thickBot="1">
      <c r="A15" s="579" t="s">
        <v>59</v>
      </c>
      <c r="B15" s="213">
        <v>1</v>
      </c>
      <c r="C15" s="581" t="s">
        <v>598</v>
      </c>
      <c r="D15" s="433">
        <f t="shared" ref="D15:D18" si="4">B15+C15</f>
        <v>1</v>
      </c>
      <c r="E15" s="432">
        <v>4</v>
      </c>
      <c r="F15" s="432">
        <v>1</v>
      </c>
      <c r="G15" s="433">
        <f t="shared" ref="G15:G18" si="5">E15+F15</f>
        <v>5</v>
      </c>
      <c r="H15" s="432">
        <v>1</v>
      </c>
      <c r="I15" s="432">
        <v>3</v>
      </c>
      <c r="J15" s="433">
        <f t="shared" ref="J15:J18" si="6">H15+I15</f>
        <v>4</v>
      </c>
      <c r="K15" s="484" t="s">
        <v>60</v>
      </c>
    </row>
    <row r="16" spans="1:13" s="10" customFormat="1" ht="26.25" customHeight="1" thickBot="1">
      <c r="A16" s="580" t="s">
        <v>61</v>
      </c>
      <c r="B16" s="214">
        <v>11</v>
      </c>
      <c r="C16" s="214">
        <v>7</v>
      </c>
      <c r="D16" s="435">
        <f t="shared" si="4"/>
        <v>18</v>
      </c>
      <c r="E16" s="434">
        <v>30</v>
      </c>
      <c r="F16" s="434">
        <v>21</v>
      </c>
      <c r="G16" s="435">
        <f t="shared" si="5"/>
        <v>51</v>
      </c>
      <c r="H16" s="434">
        <v>44</v>
      </c>
      <c r="I16" s="434">
        <v>26</v>
      </c>
      <c r="J16" s="435">
        <f t="shared" si="6"/>
        <v>70</v>
      </c>
      <c r="K16" s="486" t="s">
        <v>62</v>
      </c>
    </row>
    <row r="17" spans="1:13" s="10" customFormat="1" ht="26.25" customHeight="1" thickBot="1">
      <c r="A17" s="579" t="s">
        <v>63</v>
      </c>
      <c r="B17" s="213">
        <v>10</v>
      </c>
      <c r="C17" s="213">
        <v>2</v>
      </c>
      <c r="D17" s="433">
        <f t="shared" si="4"/>
        <v>12</v>
      </c>
      <c r="E17" s="432">
        <v>23</v>
      </c>
      <c r="F17" s="432">
        <v>4</v>
      </c>
      <c r="G17" s="433">
        <f t="shared" si="5"/>
        <v>27</v>
      </c>
      <c r="H17" s="432">
        <v>15</v>
      </c>
      <c r="I17" s="432">
        <v>10</v>
      </c>
      <c r="J17" s="433">
        <f t="shared" si="6"/>
        <v>25</v>
      </c>
      <c r="K17" s="484" t="s">
        <v>149</v>
      </c>
    </row>
    <row r="18" spans="1:13" s="10" customFormat="1" ht="26.25" customHeight="1">
      <c r="A18" s="582" t="s">
        <v>64</v>
      </c>
      <c r="B18" s="583" t="s">
        <v>598</v>
      </c>
      <c r="C18" s="214">
        <v>1</v>
      </c>
      <c r="D18" s="438">
        <f t="shared" si="4"/>
        <v>1</v>
      </c>
      <c r="E18" s="437">
        <v>0</v>
      </c>
      <c r="F18" s="437">
        <v>0</v>
      </c>
      <c r="G18" s="438">
        <f t="shared" si="5"/>
        <v>0</v>
      </c>
      <c r="H18" s="437">
        <v>0</v>
      </c>
      <c r="I18" s="437">
        <v>0</v>
      </c>
      <c r="J18" s="438">
        <f t="shared" si="6"/>
        <v>0</v>
      </c>
      <c r="K18" s="488" t="s">
        <v>272</v>
      </c>
    </row>
    <row r="19" spans="1:13" s="10" customFormat="1" ht="26.25" customHeight="1">
      <c r="A19" s="577" t="s">
        <v>11</v>
      </c>
      <c r="B19" s="219">
        <f>SUM(B10:B18)</f>
        <v>463</v>
      </c>
      <c r="C19" s="219">
        <f t="shared" ref="C19:D19" si="7">SUM(C10:C18)</f>
        <v>589</v>
      </c>
      <c r="D19" s="426">
        <f t="shared" si="7"/>
        <v>1052</v>
      </c>
      <c r="E19" s="219">
        <f>SUM(E10:E18)</f>
        <v>435</v>
      </c>
      <c r="F19" s="219">
        <f t="shared" ref="F19:G19" si="8">SUM(F10:F18)</f>
        <v>443</v>
      </c>
      <c r="G19" s="426">
        <f t="shared" si="8"/>
        <v>878</v>
      </c>
      <c r="H19" s="219">
        <f>SUM(H10:H18)</f>
        <v>418</v>
      </c>
      <c r="I19" s="219">
        <f t="shared" ref="I19:J19" si="9">SUM(I10:I18)</f>
        <v>513</v>
      </c>
      <c r="J19" s="426">
        <f t="shared" si="9"/>
        <v>931</v>
      </c>
      <c r="K19" s="220" t="s">
        <v>12</v>
      </c>
    </row>
    <row r="20" spans="1:13">
      <c r="F20" s="3"/>
      <c r="G20" s="3"/>
      <c r="L20" s="13"/>
    </row>
    <row r="21" spans="1:13">
      <c r="F21" s="3"/>
      <c r="G21" s="3"/>
      <c r="J21" s="13" t="s">
        <v>400</v>
      </c>
      <c r="L21" s="13"/>
    </row>
    <row r="22" spans="1:13">
      <c r="L22" s="13"/>
      <c r="M22" s="13"/>
    </row>
  </sheetData>
  <mergeCells count="9">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9" scale="95" orientation="landscape" r:id="rId1"/>
  <headerFooter>
    <oddFooter>&amp;C_&amp;P_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CE7FF-CDCA-4A7E-AF92-432A3E64666F}">
  <sheetPr codeName="Sheet13"/>
  <dimension ref="A1:L22"/>
  <sheetViews>
    <sheetView rightToLeft="1" view="pageBreakPreview" zoomScaleNormal="100" zoomScaleSheetLayoutView="100" workbookViewId="0">
      <selection activeCell="A6" sqref="A6:L6"/>
    </sheetView>
  </sheetViews>
  <sheetFormatPr defaultRowHeight="15"/>
  <cols>
    <col min="1" max="1" width="18.140625" customWidth="1"/>
    <col min="2" max="11" width="10.140625" customWidth="1"/>
    <col min="12" max="12" width="18.140625" customWidth="1"/>
  </cols>
  <sheetData>
    <row r="1" spans="1:12" s="3" customFormat="1" ht="30.75">
      <c r="A1" s="573" t="s">
        <v>101</v>
      </c>
      <c r="B1" s="371"/>
      <c r="C1" s="371"/>
      <c r="D1" s="371"/>
      <c r="E1" s="371"/>
      <c r="F1" s="371"/>
      <c r="G1" s="371"/>
      <c r="H1" s="371"/>
      <c r="I1" s="371"/>
      <c r="J1" s="371"/>
      <c r="K1" s="371"/>
      <c r="L1" s="372" t="s">
        <v>124</v>
      </c>
    </row>
    <row r="2" spans="1:12" s="3" customFormat="1" ht="12" customHeight="1">
      <c r="A2" s="64"/>
      <c r="B2" s="65"/>
      <c r="C2" s="65"/>
      <c r="D2" s="65"/>
      <c r="E2" s="65"/>
      <c r="F2" s="65"/>
      <c r="G2" s="65"/>
      <c r="H2" s="65"/>
      <c r="I2" s="65"/>
      <c r="J2" s="65"/>
      <c r="K2" s="65"/>
      <c r="L2" s="65"/>
    </row>
    <row r="3" spans="1:12" s="412" customFormat="1" ht="23.25">
      <c r="A3" s="769" t="s">
        <v>298</v>
      </c>
      <c r="B3" s="769"/>
      <c r="C3" s="769"/>
      <c r="D3" s="769"/>
      <c r="E3" s="769"/>
      <c r="F3" s="769"/>
      <c r="G3" s="769"/>
      <c r="H3" s="769"/>
      <c r="I3" s="769"/>
      <c r="J3" s="769"/>
      <c r="K3" s="769"/>
      <c r="L3" s="769"/>
    </row>
    <row r="4" spans="1:12" s="2" customFormat="1" ht="21.75">
      <c r="A4" s="770" t="s">
        <v>634</v>
      </c>
      <c r="B4" s="770"/>
      <c r="C4" s="770"/>
      <c r="D4" s="770"/>
      <c r="E4" s="770"/>
      <c r="F4" s="770"/>
      <c r="G4" s="770"/>
      <c r="H4" s="770"/>
      <c r="I4" s="770"/>
      <c r="J4" s="770"/>
      <c r="K4" s="770"/>
      <c r="L4" s="770"/>
    </row>
    <row r="5" spans="1:12" s="2" customFormat="1" ht="18">
      <c r="A5" s="771" t="s">
        <v>299</v>
      </c>
      <c r="B5" s="771"/>
      <c r="C5" s="771"/>
      <c r="D5" s="771"/>
      <c r="E5" s="771"/>
      <c r="F5" s="771"/>
      <c r="G5" s="771"/>
      <c r="H5" s="771"/>
      <c r="I5" s="771"/>
      <c r="J5" s="771"/>
      <c r="K5" s="771"/>
      <c r="L5" s="771"/>
    </row>
    <row r="6" spans="1:12" s="3" customFormat="1">
      <c r="A6" s="772" t="s">
        <v>599</v>
      </c>
      <c r="B6" s="772"/>
      <c r="C6" s="772"/>
      <c r="D6" s="772"/>
      <c r="E6" s="772"/>
      <c r="F6" s="772"/>
      <c r="G6" s="772"/>
      <c r="H6" s="772"/>
      <c r="I6" s="772"/>
      <c r="J6" s="772"/>
      <c r="K6" s="772"/>
      <c r="L6" s="772"/>
    </row>
    <row r="7" spans="1:12" s="7" customFormat="1" ht="15.75">
      <c r="A7" s="4" t="s">
        <v>45</v>
      </c>
      <c r="B7" s="4"/>
      <c r="C7" s="4"/>
      <c r="D7" s="4"/>
      <c r="E7" s="4"/>
      <c r="F7" s="4"/>
      <c r="G7" s="4"/>
      <c r="H7" s="5"/>
      <c r="I7" s="5"/>
      <c r="J7" s="5"/>
      <c r="L7" s="8" t="s">
        <v>46</v>
      </c>
    </row>
    <row r="8" spans="1:12" ht="21" customHeight="1" thickBot="1">
      <c r="A8" s="773" t="s">
        <v>314</v>
      </c>
      <c r="B8" s="781" t="s">
        <v>306</v>
      </c>
      <c r="C8" s="781"/>
      <c r="D8" s="781"/>
      <c r="E8" s="781"/>
      <c r="F8" s="781"/>
      <c r="G8" s="781"/>
      <c r="H8" s="781"/>
      <c r="I8" s="781"/>
      <c r="J8" s="781"/>
      <c r="K8" s="781"/>
      <c r="L8" s="782" t="s">
        <v>313</v>
      </c>
    </row>
    <row r="9" spans="1:12" ht="15.75" thickBot="1">
      <c r="A9" s="780"/>
      <c r="B9" s="785" t="s">
        <v>289</v>
      </c>
      <c r="C9" s="785"/>
      <c r="D9" s="785"/>
      <c r="E9" s="785"/>
      <c r="F9" s="785"/>
      <c r="G9" s="785"/>
      <c r="H9" s="785"/>
      <c r="I9" s="785"/>
      <c r="J9" s="785"/>
      <c r="K9" s="785"/>
      <c r="L9" s="783"/>
    </row>
    <row r="10" spans="1:12" ht="21" customHeight="1" thickBot="1">
      <c r="A10" s="780"/>
      <c r="B10" s="584" t="s">
        <v>50</v>
      </c>
      <c r="C10" s="584" t="s">
        <v>52</v>
      </c>
      <c r="D10" s="584" t="s">
        <v>54</v>
      </c>
      <c r="E10" s="584" t="s">
        <v>84</v>
      </c>
      <c r="F10" s="584" t="s">
        <v>57</v>
      </c>
      <c r="G10" s="584" t="s">
        <v>59</v>
      </c>
      <c r="H10" s="584" t="s">
        <v>61</v>
      </c>
      <c r="I10" s="584" t="s">
        <v>288</v>
      </c>
      <c r="J10" s="584" t="s">
        <v>64</v>
      </c>
      <c r="K10" s="584" t="s">
        <v>11</v>
      </c>
      <c r="L10" s="783"/>
    </row>
    <row r="11" spans="1:12" ht="23.25" customHeight="1">
      <c r="A11" s="774"/>
      <c r="B11" s="534" t="s">
        <v>51</v>
      </c>
      <c r="C11" s="534" t="s">
        <v>53</v>
      </c>
      <c r="D11" s="534" t="s">
        <v>55</v>
      </c>
      <c r="E11" s="534" t="s">
        <v>56</v>
      </c>
      <c r="F11" s="534" t="s">
        <v>58</v>
      </c>
      <c r="G11" s="534" t="s">
        <v>60</v>
      </c>
      <c r="H11" s="534" t="s">
        <v>62</v>
      </c>
      <c r="I11" s="534" t="s">
        <v>149</v>
      </c>
      <c r="J11" s="534" t="s">
        <v>272</v>
      </c>
      <c r="K11" s="221" t="s">
        <v>12</v>
      </c>
      <c r="L11" s="784"/>
    </row>
    <row r="12" spans="1:12" ht="26.25" customHeight="1" thickBot="1">
      <c r="A12" s="578" t="s">
        <v>50</v>
      </c>
      <c r="B12" s="549">
        <v>133</v>
      </c>
      <c r="C12" s="549">
        <v>88</v>
      </c>
      <c r="D12" s="549">
        <v>21</v>
      </c>
      <c r="E12" s="549">
        <v>27</v>
      </c>
      <c r="F12" s="549">
        <v>9</v>
      </c>
      <c r="G12" s="549">
        <v>0</v>
      </c>
      <c r="H12" s="549">
        <v>19</v>
      </c>
      <c r="I12" s="549">
        <v>2</v>
      </c>
      <c r="J12" s="549">
        <v>0</v>
      </c>
      <c r="K12" s="222">
        <f>SUM(B12:J12)</f>
        <v>299</v>
      </c>
      <c r="L12" s="223" t="s">
        <v>51</v>
      </c>
    </row>
    <row r="13" spans="1:12" ht="26.25" customHeight="1" thickBot="1">
      <c r="A13" s="579" t="s">
        <v>52</v>
      </c>
      <c r="B13" s="550">
        <v>97</v>
      </c>
      <c r="C13" s="550">
        <v>221</v>
      </c>
      <c r="D13" s="550">
        <v>19</v>
      </c>
      <c r="E13" s="550">
        <v>21</v>
      </c>
      <c r="F13" s="550">
        <v>3</v>
      </c>
      <c r="G13" s="550">
        <v>0</v>
      </c>
      <c r="H13" s="550">
        <v>21</v>
      </c>
      <c r="I13" s="550">
        <v>16</v>
      </c>
      <c r="J13" s="550">
        <v>0</v>
      </c>
      <c r="K13" s="224">
        <f>SUM(B13:J13)</f>
        <v>398</v>
      </c>
      <c r="L13" s="225" t="s">
        <v>53</v>
      </c>
    </row>
    <row r="14" spans="1:12" ht="26.25" customHeight="1" thickBot="1">
      <c r="A14" s="580" t="s">
        <v>54</v>
      </c>
      <c r="B14" s="549">
        <v>18</v>
      </c>
      <c r="C14" s="549">
        <v>14</v>
      </c>
      <c r="D14" s="549">
        <v>21</v>
      </c>
      <c r="E14" s="549">
        <v>2</v>
      </c>
      <c r="F14" s="549">
        <v>3</v>
      </c>
      <c r="G14" s="549">
        <v>0</v>
      </c>
      <c r="H14" s="549">
        <v>5</v>
      </c>
      <c r="I14" s="549">
        <v>2</v>
      </c>
      <c r="J14" s="549">
        <v>0</v>
      </c>
      <c r="K14" s="222">
        <f>SUM(B14:J14)</f>
        <v>65</v>
      </c>
      <c r="L14" s="223" t="s">
        <v>55</v>
      </c>
    </row>
    <row r="15" spans="1:12" ht="26.25" customHeight="1" thickBot="1">
      <c r="A15" s="579" t="s">
        <v>84</v>
      </c>
      <c r="B15" s="550">
        <v>21</v>
      </c>
      <c r="C15" s="550">
        <v>17</v>
      </c>
      <c r="D15" s="550">
        <v>3</v>
      </c>
      <c r="E15" s="550">
        <v>14</v>
      </c>
      <c r="F15" s="550">
        <v>1</v>
      </c>
      <c r="G15" s="550">
        <v>0</v>
      </c>
      <c r="H15" s="550">
        <v>8</v>
      </c>
      <c r="I15" s="550">
        <v>1</v>
      </c>
      <c r="J15" s="550">
        <v>0</v>
      </c>
      <c r="K15" s="224">
        <f t="shared" ref="K15:K19" si="0">SUM(B15:J15)</f>
        <v>65</v>
      </c>
      <c r="L15" s="225" t="s">
        <v>56</v>
      </c>
    </row>
    <row r="16" spans="1:12" ht="26.25" customHeight="1" thickBot="1">
      <c r="A16" s="580" t="s">
        <v>57</v>
      </c>
      <c r="B16" s="549">
        <v>8</v>
      </c>
      <c r="C16" s="549">
        <v>8</v>
      </c>
      <c r="D16" s="549">
        <v>1</v>
      </c>
      <c r="E16" s="549">
        <v>5</v>
      </c>
      <c r="F16" s="549">
        <v>4</v>
      </c>
      <c r="G16" s="549">
        <v>0</v>
      </c>
      <c r="H16" s="549">
        <v>2</v>
      </c>
      <c r="I16" s="549">
        <v>0</v>
      </c>
      <c r="J16" s="549">
        <v>0</v>
      </c>
      <c r="K16" s="222">
        <f t="shared" si="0"/>
        <v>28</v>
      </c>
      <c r="L16" s="223" t="s">
        <v>58</v>
      </c>
    </row>
    <row r="17" spans="1:12" ht="26.25" customHeight="1" thickBot="1">
      <c r="A17" s="579" t="s">
        <v>59</v>
      </c>
      <c r="B17" s="550">
        <v>0</v>
      </c>
      <c r="C17" s="550">
        <v>0</v>
      </c>
      <c r="D17" s="550">
        <v>0</v>
      </c>
      <c r="E17" s="550">
        <v>0</v>
      </c>
      <c r="F17" s="550">
        <v>0</v>
      </c>
      <c r="G17" s="550">
        <v>2</v>
      </c>
      <c r="H17" s="550">
        <v>1</v>
      </c>
      <c r="I17" s="550">
        <v>0</v>
      </c>
      <c r="J17" s="550">
        <v>0</v>
      </c>
      <c r="K17" s="224">
        <f t="shared" si="0"/>
        <v>3</v>
      </c>
      <c r="L17" s="225" t="s">
        <v>60</v>
      </c>
    </row>
    <row r="18" spans="1:12" ht="26.25" customHeight="1" thickBot="1">
      <c r="A18" s="580" t="s">
        <v>61</v>
      </c>
      <c r="B18" s="549">
        <v>14</v>
      </c>
      <c r="C18" s="549">
        <v>14</v>
      </c>
      <c r="D18" s="549">
        <v>3</v>
      </c>
      <c r="E18" s="549">
        <v>8</v>
      </c>
      <c r="F18" s="549">
        <v>2</v>
      </c>
      <c r="G18" s="549">
        <v>1</v>
      </c>
      <c r="H18" s="549">
        <v>14</v>
      </c>
      <c r="I18" s="549">
        <v>2</v>
      </c>
      <c r="J18" s="549">
        <v>0</v>
      </c>
      <c r="K18" s="222">
        <f t="shared" si="0"/>
        <v>58</v>
      </c>
      <c r="L18" s="223" t="s">
        <v>62</v>
      </c>
    </row>
    <row r="19" spans="1:12" ht="26.25" customHeight="1" thickBot="1">
      <c r="A19" s="579" t="s">
        <v>288</v>
      </c>
      <c r="B19" s="550">
        <v>2</v>
      </c>
      <c r="C19" s="550">
        <v>7</v>
      </c>
      <c r="D19" s="550">
        <v>2</v>
      </c>
      <c r="E19" s="550">
        <v>0</v>
      </c>
      <c r="F19" s="550">
        <v>1</v>
      </c>
      <c r="G19" s="550">
        <v>1</v>
      </c>
      <c r="H19" s="550">
        <v>0</v>
      </c>
      <c r="I19" s="550">
        <v>2</v>
      </c>
      <c r="J19" s="550">
        <v>0</v>
      </c>
      <c r="K19" s="224">
        <f t="shared" si="0"/>
        <v>15</v>
      </c>
      <c r="L19" s="225" t="s">
        <v>149</v>
      </c>
    </row>
    <row r="20" spans="1:12" ht="26.25" customHeight="1">
      <c r="A20" s="582" t="s">
        <v>64</v>
      </c>
      <c r="B20" s="551">
        <v>0</v>
      </c>
      <c r="C20" s="551">
        <v>0</v>
      </c>
      <c r="D20" s="551">
        <v>0</v>
      </c>
      <c r="E20" s="551">
        <v>0</v>
      </c>
      <c r="F20" s="551">
        <v>0</v>
      </c>
      <c r="G20" s="551">
        <v>0</v>
      </c>
      <c r="H20" s="551">
        <v>0</v>
      </c>
      <c r="I20" s="551">
        <v>0</v>
      </c>
      <c r="J20" s="551">
        <v>0</v>
      </c>
      <c r="K20" s="226">
        <f>SUM(B20:J20)</f>
        <v>0</v>
      </c>
      <c r="L20" s="227" t="s">
        <v>272</v>
      </c>
    </row>
    <row r="21" spans="1:12" ht="26.25" customHeight="1">
      <c r="A21" s="585" t="s">
        <v>11</v>
      </c>
      <c r="B21" s="280">
        <f>SUM(B12:B20)</f>
        <v>293</v>
      </c>
      <c r="C21" s="228">
        <f t="shared" ref="C21:J21" si="1">SUM(C12:C20)</f>
        <v>369</v>
      </c>
      <c r="D21" s="228">
        <f t="shared" si="1"/>
        <v>70</v>
      </c>
      <c r="E21" s="228">
        <f t="shared" si="1"/>
        <v>77</v>
      </c>
      <c r="F21" s="228">
        <f t="shared" si="1"/>
        <v>23</v>
      </c>
      <c r="G21" s="228">
        <f t="shared" si="1"/>
        <v>4</v>
      </c>
      <c r="H21" s="228">
        <f t="shared" si="1"/>
        <v>70</v>
      </c>
      <c r="I21" s="228">
        <f t="shared" si="1"/>
        <v>25</v>
      </c>
      <c r="J21" s="228">
        <f t="shared" si="1"/>
        <v>0</v>
      </c>
      <c r="K21" s="428">
        <f>SUM(K12:K20)</f>
        <v>931</v>
      </c>
      <c r="L21" s="229" t="s">
        <v>12</v>
      </c>
    </row>
    <row r="22" spans="1:12">
      <c r="A22" s="133"/>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9" scale="95" orientation="landscape" r:id="rId1"/>
  <headerFooter>
    <oddFooter>&amp;C_&amp;P_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3280D-3683-4CC2-9A4D-271754AC7806}">
  <sheetPr codeName="Sheet14"/>
  <dimension ref="A1:K17"/>
  <sheetViews>
    <sheetView rightToLeft="1" view="pageBreakPreview" zoomScaleNormal="100" zoomScaleSheetLayoutView="100" workbookViewId="0">
      <selection activeCell="H16" sqref="H16"/>
    </sheetView>
  </sheetViews>
  <sheetFormatPr defaultColWidth="9.140625" defaultRowHeight="12.75"/>
  <cols>
    <col min="1" max="1" width="21.140625" style="13" customWidth="1"/>
    <col min="2" max="7" width="14.85546875" style="13" customWidth="1"/>
    <col min="8" max="8" width="21.140625" style="13" customWidth="1"/>
    <col min="9" max="11" width="6.42578125" style="3" customWidth="1"/>
    <col min="12" max="16384" width="9.140625" style="3"/>
  </cols>
  <sheetData>
    <row r="1" spans="1:11" ht="30.75">
      <c r="A1" s="573" t="s">
        <v>101</v>
      </c>
      <c r="B1" s="573"/>
      <c r="C1" s="573"/>
      <c r="D1" s="371"/>
      <c r="E1" s="371"/>
      <c r="F1" s="371"/>
      <c r="G1" s="371"/>
      <c r="H1" s="372" t="s">
        <v>124</v>
      </c>
    </row>
    <row r="2" spans="1:11" ht="12" customHeight="1">
      <c r="A2" s="64"/>
      <c r="B2" s="64"/>
      <c r="C2" s="64"/>
      <c r="D2" s="65"/>
      <c r="E2" s="65"/>
      <c r="F2" s="65"/>
      <c r="G2" s="65"/>
      <c r="H2" s="65"/>
    </row>
    <row r="3" spans="1:11" s="412" customFormat="1" ht="23.25">
      <c r="A3" s="769" t="s">
        <v>145</v>
      </c>
      <c r="B3" s="769"/>
      <c r="C3" s="769"/>
      <c r="D3" s="769"/>
      <c r="E3" s="769"/>
      <c r="F3" s="769"/>
      <c r="G3" s="769"/>
      <c r="H3" s="769"/>
    </row>
    <row r="4" spans="1:11" s="2" customFormat="1" ht="21.75">
      <c r="A4" s="770" t="s">
        <v>589</v>
      </c>
      <c r="B4" s="770"/>
      <c r="C4" s="770"/>
      <c r="D4" s="770"/>
      <c r="E4" s="770"/>
      <c r="F4" s="770"/>
      <c r="G4" s="770"/>
      <c r="H4" s="770"/>
      <c r="I4" s="586"/>
      <c r="J4" s="586"/>
      <c r="K4" s="586"/>
    </row>
    <row r="5" spans="1:11" s="2" customFormat="1" ht="18">
      <c r="A5" s="771" t="s">
        <v>315</v>
      </c>
      <c r="B5" s="771"/>
      <c r="C5" s="771"/>
      <c r="D5" s="771"/>
      <c r="E5" s="771"/>
      <c r="F5" s="771"/>
      <c r="G5" s="771"/>
      <c r="H5" s="771"/>
    </row>
    <row r="6" spans="1:11" ht="15">
      <c r="A6" s="772" t="s">
        <v>600</v>
      </c>
      <c r="B6" s="772"/>
      <c r="C6" s="772"/>
      <c r="D6" s="772"/>
      <c r="E6" s="772"/>
      <c r="F6" s="772"/>
      <c r="G6" s="772"/>
      <c r="H6" s="772"/>
      <c r="I6" s="419"/>
      <c r="J6" s="419"/>
      <c r="K6" s="419"/>
    </row>
    <row r="7" spans="1:11" s="7" customFormat="1" ht="15.75">
      <c r="A7" s="4" t="s">
        <v>47</v>
      </c>
      <c r="B7" s="4"/>
      <c r="C7" s="4"/>
      <c r="D7" s="4"/>
      <c r="E7" s="4"/>
      <c r="F7" s="4"/>
      <c r="G7" s="4"/>
      <c r="H7" s="8" t="s">
        <v>48</v>
      </c>
      <c r="J7" s="5"/>
      <c r="K7" s="5"/>
    </row>
    <row r="8" spans="1:11" ht="36.75" customHeight="1">
      <c r="A8" s="786" t="s">
        <v>143</v>
      </c>
      <c r="B8" s="787" t="s">
        <v>591</v>
      </c>
      <c r="C8" s="787"/>
      <c r="D8" s="787" t="s">
        <v>601</v>
      </c>
      <c r="E8" s="787"/>
      <c r="F8" s="787" t="s">
        <v>602</v>
      </c>
      <c r="G8" s="787"/>
      <c r="H8" s="788" t="s">
        <v>144</v>
      </c>
    </row>
    <row r="9" spans="1:11" s="9" customFormat="1" ht="35.25" customHeight="1">
      <c r="A9" s="786"/>
      <c r="B9" s="587" t="s">
        <v>603</v>
      </c>
      <c r="C9" s="587" t="s">
        <v>604</v>
      </c>
      <c r="D9" s="587" t="s">
        <v>603</v>
      </c>
      <c r="E9" s="587" t="s">
        <v>604</v>
      </c>
      <c r="F9" s="587" t="s">
        <v>603</v>
      </c>
      <c r="G9" s="587" t="s">
        <v>604</v>
      </c>
      <c r="H9" s="788"/>
    </row>
    <row r="10" spans="1:11" s="10" customFormat="1" ht="33.75" customHeight="1" thickBot="1">
      <c r="A10" s="588" t="s">
        <v>88</v>
      </c>
      <c r="B10" s="212">
        <v>508</v>
      </c>
      <c r="C10" s="230">
        <f>B10/$B$16%</f>
        <v>48.28897338403042</v>
      </c>
      <c r="D10" s="212">
        <v>471</v>
      </c>
      <c r="E10" s="232">
        <f>D10/$D$16%</f>
        <v>53.644646924829161</v>
      </c>
      <c r="F10" s="212">
        <v>436</v>
      </c>
      <c r="G10" s="232">
        <f>F10/$F$16%</f>
        <v>46.831364124597208</v>
      </c>
      <c r="H10" s="190" t="s">
        <v>126</v>
      </c>
    </row>
    <row r="11" spans="1:11" s="10" customFormat="1" ht="33.75" customHeight="1" thickTop="1" thickBot="1">
      <c r="A11" s="589" t="s">
        <v>75</v>
      </c>
      <c r="B11" s="213">
        <v>32</v>
      </c>
      <c r="C11" s="231">
        <f t="shared" ref="C11:C15" si="0">B11/$B$16%</f>
        <v>3.0418250950570345</v>
      </c>
      <c r="D11" s="213">
        <v>20</v>
      </c>
      <c r="E11" s="231">
        <f t="shared" ref="E11:E15" si="1">D11/$D$16%</f>
        <v>2.2779043280182232</v>
      </c>
      <c r="F11" s="213">
        <v>31</v>
      </c>
      <c r="G11" s="231">
        <f>F11/$F$16%</f>
        <v>3.3297529538131041</v>
      </c>
      <c r="H11" s="193" t="s">
        <v>70</v>
      </c>
    </row>
    <row r="12" spans="1:11" s="10" customFormat="1" ht="33.75" customHeight="1" thickTop="1" thickBot="1">
      <c r="A12" s="590" t="s">
        <v>76</v>
      </c>
      <c r="B12" s="214">
        <v>313</v>
      </c>
      <c r="C12" s="232">
        <f t="shared" si="0"/>
        <v>29.752851711026619</v>
      </c>
      <c r="D12" s="214">
        <v>264</v>
      </c>
      <c r="E12" s="232">
        <f t="shared" si="1"/>
        <v>30.06833712984055</v>
      </c>
      <c r="F12" s="214">
        <v>312</v>
      </c>
      <c r="G12" s="232">
        <f t="shared" ref="G12:G15" si="2">F12/$F$16%</f>
        <v>33.512352309344791</v>
      </c>
      <c r="H12" s="195" t="s">
        <v>71</v>
      </c>
    </row>
    <row r="13" spans="1:11" s="10" customFormat="1" ht="33.75" customHeight="1" thickTop="1" thickBot="1">
      <c r="A13" s="589" t="s">
        <v>77</v>
      </c>
      <c r="B13" s="213">
        <v>157</v>
      </c>
      <c r="C13" s="231">
        <f t="shared" si="0"/>
        <v>14.923954372623575</v>
      </c>
      <c r="D13" s="213">
        <v>99</v>
      </c>
      <c r="E13" s="231">
        <f t="shared" si="1"/>
        <v>11.275626423690206</v>
      </c>
      <c r="F13" s="213">
        <v>106</v>
      </c>
      <c r="G13" s="231">
        <f t="shared" si="2"/>
        <v>11.385606874328678</v>
      </c>
      <c r="H13" s="193" t="s">
        <v>72</v>
      </c>
    </row>
    <row r="14" spans="1:11" s="10" customFormat="1" ht="33.75" customHeight="1" thickTop="1" thickBot="1">
      <c r="A14" s="590" t="s">
        <v>78</v>
      </c>
      <c r="B14" s="214">
        <v>15</v>
      </c>
      <c r="C14" s="232">
        <f t="shared" si="0"/>
        <v>1.4258555133079849</v>
      </c>
      <c r="D14" s="214">
        <v>9</v>
      </c>
      <c r="E14" s="232">
        <f t="shared" si="1"/>
        <v>1.0250569476082005</v>
      </c>
      <c r="F14" s="214">
        <v>15</v>
      </c>
      <c r="G14" s="232">
        <f t="shared" si="2"/>
        <v>1.6111707841031149</v>
      </c>
      <c r="H14" s="195" t="s">
        <v>73</v>
      </c>
    </row>
    <row r="15" spans="1:11" s="10" customFormat="1" ht="33.75" customHeight="1" thickTop="1">
      <c r="A15" s="591" t="s">
        <v>79</v>
      </c>
      <c r="B15" s="213">
        <v>27</v>
      </c>
      <c r="C15" s="231">
        <f t="shared" si="0"/>
        <v>2.5665399239543727</v>
      </c>
      <c r="D15" s="213">
        <v>15</v>
      </c>
      <c r="E15" s="231">
        <f t="shared" si="1"/>
        <v>1.7084282460136675</v>
      </c>
      <c r="F15" s="213">
        <v>31</v>
      </c>
      <c r="G15" s="231">
        <f t="shared" si="2"/>
        <v>3.3297529538131041</v>
      </c>
      <c r="H15" s="197" t="s">
        <v>74</v>
      </c>
    </row>
    <row r="16" spans="1:11" s="10" customFormat="1" ht="24" customHeight="1">
      <c r="A16" s="592" t="s">
        <v>23</v>
      </c>
      <c r="B16" s="427">
        <f>SUM(B10:B15)</f>
        <v>1052</v>
      </c>
      <c r="C16" s="241">
        <f>SUM(C10:C15)</f>
        <v>99.999999999999986</v>
      </c>
      <c r="D16" s="425">
        <f t="shared" ref="D16:F16" si="3">SUM(D10:D15)</f>
        <v>878</v>
      </c>
      <c r="E16" s="241">
        <f t="shared" si="3"/>
        <v>100</v>
      </c>
      <c r="F16" s="425">
        <f t="shared" si="3"/>
        <v>931</v>
      </c>
      <c r="G16" s="241">
        <f>SUM(G10:G15)</f>
        <v>99.999999999999986</v>
      </c>
      <c r="H16" s="199" t="s">
        <v>24</v>
      </c>
    </row>
    <row r="17" s="12" customFormat="1"/>
  </sheetData>
  <mergeCells count="9">
    <mergeCell ref="A3:H3"/>
    <mergeCell ref="A4:H4"/>
    <mergeCell ref="A5:H5"/>
    <mergeCell ref="A6:H6"/>
    <mergeCell ref="A8:A9"/>
    <mergeCell ref="B8:C8"/>
    <mergeCell ref="D8:E8"/>
    <mergeCell ref="F8:G8"/>
    <mergeCell ref="H8:H9"/>
  </mergeCells>
  <printOptions horizontalCentered="1"/>
  <pageMargins left="0" right="0" top="0.47244094488188981" bottom="0" header="0" footer="0"/>
  <pageSetup paperSize="9" scale="95" orientation="landscape" r:id="rId1"/>
  <headerFooter>
    <oddFooter>&amp;C_&amp;P_</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77B12-9DBC-4BBB-AAB4-3BF0AF5799D2}">
  <sheetPr codeName="Sheet15"/>
  <dimension ref="A1:N49"/>
  <sheetViews>
    <sheetView rightToLeft="1" view="pageBreakPreview" topLeftCell="A10" zoomScaleNormal="100" zoomScaleSheetLayoutView="100" workbookViewId="0">
      <selection activeCell="A20" sqref="A20:I20"/>
    </sheetView>
  </sheetViews>
  <sheetFormatPr defaultColWidth="9.140625" defaultRowHeight="12.75"/>
  <cols>
    <col min="1" max="1" width="23.7109375" style="13" customWidth="1"/>
    <col min="2" max="8" width="13" style="3" customWidth="1"/>
    <col min="9" max="9" width="24.140625" style="13" customWidth="1"/>
    <col min="10" max="11" width="9.140625" style="3"/>
    <col min="12" max="12" width="42.7109375" style="3" customWidth="1"/>
    <col min="13" max="16384" width="9.140625" style="3"/>
  </cols>
  <sheetData>
    <row r="1" spans="1:14" s="277" customFormat="1" ht="30.75">
      <c r="A1" s="573" t="s">
        <v>101</v>
      </c>
      <c r="B1" s="371"/>
      <c r="C1" s="371"/>
      <c r="D1" s="371"/>
      <c r="E1" s="371"/>
      <c r="F1" s="371"/>
      <c r="G1" s="371"/>
      <c r="H1" s="373"/>
      <c r="I1" s="372" t="s">
        <v>124</v>
      </c>
    </row>
    <row r="2" spans="1:14" ht="12" customHeight="1">
      <c r="A2" s="64"/>
      <c r="B2" s="65"/>
      <c r="C2" s="65"/>
      <c r="D2" s="65"/>
      <c r="E2" s="65"/>
      <c r="F2" s="65"/>
      <c r="G2" s="64"/>
      <c r="H2" s="65"/>
      <c r="I2" s="3"/>
    </row>
    <row r="3" spans="1:14" s="412" customFormat="1" ht="23.25">
      <c r="A3" s="789" t="s">
        <v>65</v>
      </c>
      <c r="B3" s="789"/>
      <c r="C3" s="789"/>
      <c r="D3" s="789"/>
      <c r="E3" s="789"/>
      <c r="F3" s="789"/>
      <c r="G3" s="789"/>
      <c r="H3" s="789"/>
      <c r="I3" s="789"/>
    </row>
    <row r="4" spans="1:14" s="2" customFormat="1" ht="21.75">
      <c r="A4" s="790" t="s">
        <v>634</v>
      </c>
      <c r="B4" s="790"/>
      <c r="C4" s="790"/>
      <c r="D4" s="790"/>
      <c r="E4" s="790"/>
      <c r="F4" s="790"/>
      <c r="G4" s="790"/>
      <c r="H4" s="790"/>
      <c r="I4" s="790"/>
      <c r="J4" s="586"/>
      <c r="K4" s="586"/>
      <c r="L4" s="586"/>
    </row>
    <row r="5" spans="1:14" s="2" customFormat="1" ht="18">
      <c r="A5" s="791" t="s">
        <v>316</v>
      </c>
      <c r="B5" s="791"/>
      <c r="C5" s="791"/>
      <c r="D5" s="791"/>
      <c r="E5" s="791"/>
      <c r="F5" s="791"/>
      <c r="G5" s="791"/>
      <c r="H5" s="791"/>
      <c r="I5" s="791"/>
    </row>
    <row r="6" spans="1:14" ht="15">
      <c r="A6" s="772" t="s">
        <v>599</v>
      </c>
      <c r="B6" s="772"/>
      <c r="C6" s="772"/>
      <c r="D6" s="772"/>
      <c r="E6" s="772"/>
      <c r="F6" s="772"/>
      <c r="G6" s="772"/>
      <c r="H6" s="772"/>
      <c r="I6" s="772"/>
      <c r="J6" s="419"/>
      <c r="K6" s="419"/>
      <c r="L6" s="419"/>
    </row>
    <row r="7" spans="1:14" s="7" customFormat="1" ht="15.75">
      <c r="A7" s="4" t="s">
        <v>82</v>
      </c>
      <c r="B7" s="5"/>
      <c r="C7" s="5"/>
      <c r="D7" s="6"/>
      <c r="F7" s="5"/>
      <c r="G7" s="5"/>
      <c r="H7" s="6"/>
      <c r="I7" s="8" t="s">
        <v>83</v>
      </c>
      <c r="J7" s="5"/>
      <c r="L7" s="5"/>
      <c r="M7" s="5"/>
      <c r="N7" s="6"/>
    </row>
    <row r="8" spans="1:14" ht="57" customHeight="1" thickBot="1">
      <c r="A8" s="792" t="s">
        <v>308</v>
      </c>
      <c r="B8" s="593" t="s">
        <v>88</v>
      </c>
      <c r="C8" s="593" t="s">
        <v>89</v>
      </c>
      <c r="D8" s="593" t="s">
        <v>76</v>
      </c>
      <c r="E8" s="593" t="s">
        <v>77</v>
      </c>
      <c r="F8" s="593" t="s">
        <v>78</v>
      </c>
      <c r="G8" s="593" t="s">
        <v>79</v>
      </c>
      <c r="H8" s="594" t="s">
        <v>11</v>
      </c>
      <c r="I8" s="794" t="s">
        <v>406</v>
      </c>
    </row>
    <row r="9" spans="1:14" s="10" customFormat="1" ht="39" customHeight="1" thickTop="1">
      <c r="A9" s="793"/>
      <c r="B9" s="233" t="s">
        <v>126</v>
      </c>
      <c r="C9" s="233" t="s">
        <v>70</v>
      </c>
      <c r="D9" s="233" t="s">
        <v>71</v>
      </c>
      <c r="E9" s="233" t="s">
        <v>72</v>
      </c>
      <c r="F9" s="233" t="s">
        <v>73</v>
      </c>
      <c r="G9" s="233" t="s">
        <v>74</v>
      </c>
      <c r="H9" s="234" t="s">
        <v>12</v>
      </c>
      <c r="I9" s="795"/>
      <c r="M9" s="72" t="s">
        <v>115</v>
      </c>
      <c r="N9" s="72" t="s">
        <v>116</v>
      </c>
    </row>
    <row r="10" spans="1:14" s="10" customFormat="1" ht="30.75" customHeight="1" thickBot="1">
      <c r="A10" s="588" t="s">
        <v>88</v>
      </c>
      <c r="B10" s="118">
        <v>393</v>
      </c>
      <c r="C10" s="118">
        <v>29</v>
      </c>
      <c r="D10" s="118">
        <v>11</v>
      </c>
      <c r="E10" s="157">
        <v>1</v>
      </c>
      <c r="F10" s="157">
        <v>0</v>
      </c>
      <c r="G10" s="157">
        <v>2</v>
      </c>
      <c r="H10" s="20">
        <f>SUM(B10:G10)</f>
        <v>436</v>
      </c>
      <c r="I10" s="235" t="s">
        <v>126</v>
      </c>
      <c r="L10" s="595" t="s">
        <v>271</v>
      </c>
      <c r="M10" s="10">
        <f t="shared" ref="M10:M15" si="0">H10</f>
        <v>436</v>
      </c>
      <c r="N10" s="10">
        <f>B16</f>
        <v>418</v>
      </c>
    </row>
    <row r="11" spans="1:14" s="10" customFormat="1" ht="30.75" customHeight="1" thickTop="1" thickBot="1">
      <c r="A11" s="589" t="s">
        <v>473</v>
      </c>
      <c r="B11" s="152">
        <v>24</v>
      </c>
      <c r="C11" s="152">
        <v>3</v>
      </c>
      <c r="D11" s="152">
        <v>2</v>
      </c>
      <c r="E11" s="152">
        <v>2</v>
      </c>
      <c r="F11" s="152">
        <v>0</v>
      </c>
      <c r="G11" s="152">
        <v>0</v>
      </c>
      <c r="H11" s="21">
        <f t="shared" ref="H11:H15" si="1">SUM(B11:G11)</f>
        <v>31</v>
      </c>
      <c r="I11" s="236" t="s">
        <v>70</v>
      </c>
      <c r="L11" s="595" t="s">
        <v>130</v>
      </c>
      <c r="M11" s="10">
        <f t="shared" si="0"/>
        <v>31</v>
      </c>
      <c r="N11" s="10">
        <f>C16</f>
        <v>34</v>
      </c>
    </row>
    <row r="12" spans="1:14" s="10" customFormat="1" ht="30.75" customHeight="1" thickTop="1" thickBot="1">
      <c r="A12" s="590" t="s">
        <v>76</v>
      </c>
      <c r="B12" s="153">
        <v>1</v>
      </c>
      <c r="C12" s="153">
        <v>2</v>
      </c>
      <c r="D12" s="120">
        <v>242</v>
      </c>
      <c r="E12" s="120">
        <v>29</v>
      </c>
      <c r="F12" s="120">
        <v>22</v>
      </c>
      <c r="G12" s="120">
        <v>16</v>
      </c>
      <c r="H12" s="22">
        <f>SUM(B12:G12)</f>
        <v>312</v>
      </c>
      <c r="I12" s="237" t="s">
        <v>71</v>
      </c>
      <c r="L12" s="595" t="s">
        <v>131</v>
      </c>
      <c r="M12" s="10">
        <f t="shared" si="0"/>
        <v>312</v>
      </c>
      <c r="N12" s="3">
        <f>D16</f>
        <v>298</v>
      </c>
    </row>
    <row r="13" spans="1:14" s="10" customFormat="1" ht="30.75" customHeight="1" thickTop="1" thickBot="1">
      <c r="A13" s="589" t="s">
        <v>77</v>
      </c>
      <c r="B13" s="152">
        <v>0</v>
      </c>
      <c r="C13" s="152">
        <v>0</v>
      </c>
      <c r="D13" s="119">
        <v>15</v>
      </c>
      <c r="E13" s="152">
        <v>86</v>
      </c>
      <c r="F13" s="152">
        <v>3</v>
      </c>
      <c r="G13" s="152">
        <v>2</v>
      </c>
      <c r="H13" s="21">
        <f t="shared" si="1"/>
        <v>106</v>
      </c>
      <c r="I13" s="236" t="s">
        <v>72</v>
      </c>
      <c r="L13" s="595" t="s">
        <v>132</v>
      </c>
      <c r="M13" s="10">
        <f t="shared" si="0"/>
        <v>106</v>
      </c>
      <c r="N13" s="3">
        <f>E16</f>
        <v>126</v>
      </c>
    </row>
    <row r="14" spans="1:14" s="10" customFormat="1" ht="30.75" customHeight="1" thickTop="1" thickBot="1">
      <c r="A14" s="590" t="s">
        <v>78</v>
      </c>
      <c r="B14" s="153">
        <v>0</v>
      </c>
      <c r="C14" s="153">
        <v>0</v>
      </c>
      <c r="D14" s="153">
        <v>10</v>
      </c>
      <c r="E14" s="153">
        <v>2</v>
      </c>
      <c r="F14" s="153">
        <v>3</v>
      </c>
      <c r="G14" s="153">
        <v>0</v>
      </c>
      <c r="H14" s="22">
        <f t="shared" si="1"/>
        <v>15</v>
      </c>
      <c r="I14" s="237" t="s">
        <v>73</v>
      </c>
      <c r="L14" s="595" t="s">
        <v>133</v>
      </c>
      <c r="M14" s="10">
        <f>H14</f>
        <v>15</v>
      </c>
      <c r="N14" s="3">
        <f>F16</f>
        <v>31</v>
      </c>
    </row>
    <row r="15" spans="1:14" s="10" customFormat="1" ht="30.75" customHeight="1" thickTop="1" thickBot="1">
      <c r="A15" s="591" t="s">
        <v>79</v>
      </c>
      <c r="B15" s="154">
        <v>0</v>
      </c>
      <c r="C15" s="154">
        <v>0</v>
      </c>
      <c r="D15" s="121">
        <v>18</v>
      </c>
      <c r="E15" s="154">
        <v>6</v>
      </c>
      <c r="F15" s="154">
        <v>3</v>
      </c>
      <c r="G15" s="154">
        <v>4</v>
      </c>
      <c r="H15" s="23">
        <f t="shared" si="1"/>
        <v>31</v>
      </c>
      <c r="I15" s="238" t="s">
        <v>74</v>
      </c>
      <c r="L15" s="595" t="s">
        <v>134</v>
      </c>
      <c r="M15" s="10">
        <f t="shared" si="0"/>
        <v>31</v>
      </c>
      <c r="N15" s="3">
        <f>G16</f>
        <v>24</v>
      </c>
    </row>
    <row r="16" spans="1:14" s="10" customFormat="1" ht="30.75" customHeight="1" thickTop="1">
      <c r="A16" s="596" t="s">
        <v>23</v>
      </c>
      <c r="B16" s="210">
        <f>SUM(B10:B15)</f>
        <v>418</v>
      </c>
      <c r="C16" s="210">
        <f t="shared" ref="C16:H16" si="2">SUM(C10:C15)</f>
        <v>34</v>
      </c>
      <c r="D16" s="210">
        <f t="shared" si="2"/>
        <v>298</v>
      </c>
      <c r="E16" s="210">
        <f>SUM(E10:E15)</f>
        <v>126</v>
      </c>
      <c r="F16" s="210">
        <f t="shared" si="2"/>
        <v>31</v>
      </c>
      <c r="G16" s="210">
        <f>SUM(G10:G15)</f>
        <v>24</v>
      </c>
      <c r="H16" s="210">
        <f t="shared" si="2"/>
        <v>931</v>
      </c>
      <c r="I16" s="239" t="s">
        <v>24</v>
      </c>
      <c r="M16" s="10">
        <f>SUM(M10:M15)</f>
        <v>931</v>
      </c>
      <c r="N16" s="10">
        <f>SUM(N10:N15)</f>
        <v>931</v>
      </c>
    </row>
    <row r="17" spans="1:10">
      <c r="A17" s="64"/>
      <c r="B17" s="65"/>
      <c r="C17" s="65"/>
      <c r="D17" s="65"/>
      <c r="E17" s="65"/>
      <c r="F17" s="65"/>
      <c r="G17" s="65"/>
      <c r="H17" s="65"/>
      <c r="I17" s="64"/>
    </row>
    <row r="18" spans="1:10" s="59" customFormat="1" ht="21.75">
      <c r="A18" s="737" t="s">
        <v>65</v>
      </c>
      <c r="B18" s="737"/>
      <c r="C18" s="737"/>
      <c r="D18" s="737"/>
      <c r="E18" s="737"/>
      <c r="F18" s="737"/>
      <c r="G18" s="737"/>
      <c r="H18" s="737"/>
      <c r="I18" s="737"/>
      <c r="J18" s="597"/>
    </row>
    <row r="19" spans="1:10" s="59" customFormat="1" ht="21.75">
      <c r="A19" s="790" t="s">
        <v>634</v>
      </c>
      <c r="B19" s="790"/>
      <c r="C19" s="790"/>
      <c r="D19" s="790"/>
      <c r="E19" s="790"/>
      <c r="F19" s="790"/>
      <c r="G19" s="790"/>
      <c r="H19" s="790"/>
      <c r="I19" s="790"/>
      <c r="J19" s="597"/>
    </row>
    <row r="20" spans="1:10" s="59" customFormat="1" ht="15">
      <c r="A20" s="738" t="s">
        <v>316</v>
      </c>
      <c r="B20" s="738"/>
      <c r="C20" s="738"/>
      <c r="D20" s="738"/>
      <c r="E20" s="738"/>
      <c r="F20" s="738"/>
      <c r="G20" s="738"/>
      <c r="H20" s="738"/>
      <c r="I20" s="738"/>
      <c r="J20" s="416"/>
    </row>
    <row r="21" spans="1:10" s="59" customFormat="1" ht="15">
      <c r="A21" s="772" t="s">
        <v>599</v>
      </c>
      <c r="B21" s="772"/>
      <c r="C21" s="772"/>
      <c r="D21" s="772"/>
      <c r="E21" s="772"/>
      <c r="F21" s="772"/>
      <c r="G21" s="772"/>
      <c r="H21" s="772"/>
      <c r="I21" s="772"/>
      <c r="J21" s="416"/>
    </row>
    <row r="22" spans="1:10" ht="18" customHeight="1">
      <c r="A22" s="64"/>
      <c r="B22" s="65"/>
      <c r="C22" s="65"/>
      <c r="D22" s="65"/>
      <c r="E22" s="65"/>
      <c r="F22" s="65"/>
      <c r="G22" s="65"/>
      <c r="H22" s="65"/>
      <c r="I22" s="64"/>
    </row>
    <row r="23" spans="1:10" ht="18" customHeight="1">
      <c r="A23" s="64"/>
      <c r="B23" s="65"/>
      <c r="C23" s="65"/>
      <c r="D23" s="65"/>
      <c r="E23" s="65"/>
      <c r="F23" s="65"/>
      <c r="G23" s="65"/>
      <c r="H23" s="65"/>
      <c r="I23" s="64"/>
    </row>
    <row r="24" spans="1:10" ht="18" customHeight="1">
      <c r="A24" s="64"/>
      <c r="B24" s="65"/>
      <c r="C24" s="65"/>
      <c r="D24" s="65"/>
      <c r="E24" s="65"/>
      <c r="F24" s="65"/>
      <c r="G24" s="65"/>
      <c r="H24" s="65"/>
      <c r="I24" s="64"/>
    </row>
    <row r="25" spans="1:10" ht="18" customHeight="1">
      <c r="A25" s="64"/>
      <c r="B25" s="65"/>
      <c r="C25" s="65"/>
      <c r="D25" s="65"/>
      <c r="E25" s="65"/>
      <c r="F25" s="65"/>
      <c r="G25" s="65"/>
      <c r="H25" s="65"/>
      <c r="I25" s="64"/>
    </row>
    <row r="26" spans="1:10" ht="16.5" customHeight="1">
      <c r="A26" s="64"/>
      <c r="B26" s="65"/>
      <c r="C26" s="65"/>
      <c r="D26" s="65"/>
      <c r="E26" s="65"/>
      <c r="F26" s="65"/>
      <c r="G26" s="65"/>
      <c r="H26" s="65"/>
      <c r="I26" s="64"/>
    </row>
    <row r="27" spans="1:10" ht="16.5" customHeight="1">
      <c r="A27" s="64"/>
      <c r="B27" s="65"/>
      <c r="C27" s="65"/>
      <c r="D27" s="65"/>
      <c r="E27" s="65"/>
      <c r="F27" s="65"/>
      <c r="G27" s="65"/>
      <c r="H27" s="65"/>
      <c r="I27" s="64"/>
    </row>
    <row r="28" spans="1:10" ht="16.5" customHeight="1">
      <c r="A28" s="64"/>
      <c r="B28" s="65"/>
      <c r="C28" s="65"/>
      <c r="D28" s="65"/>
      <c r="E28" s="65"/>
      <c r="F28" s="65"/>
      <c r="G28" s="65"/>
      <c r="H28" s="65"/>
      <c r="I28" s="64"/>
    </row>
    <row r="29" spans="1:10" ht="16.5" customHeight="1">
      <c r="A29" s="64"/>
      <c r="B29" s="65"/>
      <c r="C29" s="65"/>
      <c r="D29" s="65"/>
      <c r="E29" s="65"/>
      <c r="F29" s="65"/>
      <c r="G29" s="65"/>
      <c r="H29" s="65"/>
      <c r="I29" s="64"/>
    </row>
    <row r="30" spans="1:10" ht="21" customHeight="1">
      <c r="A30" s="64"/>
      <c r="B30" s="65"/>
      <c r="C30" s="65"/>
      <c r="D30" s="65"/>
      <c r="E30" s="65"/>
      <c r="F30" s="65"/>
      <c r="G30" s="65"/>
      <c r="H30" s="65"/>
      <c r="I30" s="64"/>
    </row>
    <row r="31" spans="1:10" ht="12" customHeight="1">
      <c r="A31" s="64"/>
      <c r="B31" s="65"/>
      <c r="C31" s="65"/>
      <c r="D31" s="65"/>
      <c r="E31" s="65"/>
      <c r="F31" s="65"/>
      <c r="G31" s="65"/>
      <c r="H31" s="65"/>
      <c r="I31" s="64"/>
    </row>
    <row r="32" spans="1:10" ht="12" customHeight="1">
      <c r="A32" s="64"/>
      <c r="B32" s="65"/>
      <c r="C32" s="65"/>
      <c r="D32" s="65"/>
      <c r="E32" s="65"/>
      <c r="F32" s="65"/>
      <c r="G32" s="65"/>
      <c r="H32" s="65"/>
      <c r="I32" s="64"/>
    </row>
    <row r="33" spans="1:10" ht="12" customHeight="1">
      <c r="A33" s="64"/>
      <c r="B33" s="65"/>
      <c r="C33" s="65"/>
      <c r="D33" s="65"/>
      <c r="E33" s="65"/>
      <c r="F33" s="65"/>
      <c r="G33" s="65"/>
      <c r="H33" s="65"/>
      <c r="I33" s="64"/>
    </row>
    <row r="34" spans="1:10" ht="16.5" customHeight="1">
      <c r="A34" s="64"/>
      <c r="B34" s="65"/>
      <c r="C34" s="65"/>
      <c r="D34" s="65"/>
      <c r="E34" s="65"/>
      <c r="F34" s="65"/>
      <c r="G34" s="65"/>
      <c r="H34" s="65"/>
      <c r="I34" s="64"/>
    </row>
    <row r="35" spans="1:10" ht="11.25" customHeight="1">
      <c r="A35" s="64"/>
      <c r="B35" s="65"/>
      <c r="C35" s="65"/>
      <c r="D35" s="65"/>
      <c r="E35" s="65"/>
      <c r="F35" s="65"/>
      <c r="G35" s="65"/>
      <c r="H35" s="65"/>
      <c r="I35" s="64"/>
    </row>
    <row r="36" spans="1:10" ht="11.25" customHeight="1">
      <c r="A36" s="64"/>
      <c r="B36" s="65"/>
      <c r="C36" s="65"/>
      <c r="D36" s="65"/>
      <c r="E36" s="65"/>
      <c r="F36" s="65"/>
      <c r="G36" s="65"/>
      <c r="H36" s="65"/>
      <c r="I36" s="64"/>
    </row>
    <row r="37" spans="1:10" ht="11.25" customHeight="1">
      <c r="A37" s="64"/>
      <c r="B37" s="65"/>
      <c r="C37" s="65"/>
      <c r="D37" s="65"/>
      <c r="E37" s="65"/>
      <c r="F37" s="65"/>
      <c r="G37" s="65"/>
      <c r="H37" s="65"/>
      <c r="I37" s="64"/>
    </row>
    <row r="38" spans="1:10" ht="16.5" customHeight="1">
      <c r="A38" s="64"/>
      <c r="B38" s="65"/>
      <c r="C38" s="65"/>
      <c r="D38" s="65"/>
      <c r="E38" s="65"/>
      <c r="F38" s="65"/>
      <c r="G38" s="65"/>
      <c r="H38" s="65"/>
      <c r="I38" s="64"/>
    </row>
    <row r="39" spans="1:10" ht="16.5" customHeight="1">
      <c r="A39" s="64"/>
      <c r="B39" s="65"/>
      <c r="C39" s="65"/>
      <c r="D39" s="65"/>
      <c r="E39" s="65"/>
      <c r="F39" s="65"/>
      <c r="G39" s="65"/>
      <c r="H39" s="65"/>
      <c r="I39" s="64"/>
    </row>
    <row r="40" spans="1:10" ht="16.5" customHeight="1">
      <c r="A40" s="64"/>
      <c r="B40" s="65"/>
      <c r="C40" s="65"/>
      <c r="D40" s="65"/>
      <c r="E40" s="65"/>
      <c r="F40" s="65"/>
      <c r="G40" s="65"/>
      <c r="H40" s="65"/>
      <c r="I40" s="64"/>
    </row>
    <row r="41" spans="1:10" ht="18" customHeight="1">
      <c r="A41" s="64"/>
      <c r="B41" s="65"/>
      <c r="C41" s="65"/>
      <c r="D41" s="65"/>
      <c r="E41" s="65"/>
      <c r="F41" s="65"/>
      <c r="G41" s="65"/>
      <c r="H41" s="65"/>
      <c r="I41" s="64"/>
    </row>
    <row r="42" spans="1:10" ht="18" customHeight="1">
      <c r="A42" s="64"/>
      <c r="B42" s="65"/>
      <c r="C42" s="65"/>
      <c r="D42" s="65"/>
      <c r="E42" s="65"/>
      <c r="F42" s="65"/>
      <c r="G42" s="65"/>
      <c r="H42" s="65"/>
      <c r="I42" s="64"/>
    </row>
    <row r="43" spans="1:10" ht="18" customHeight="1">
      <c r="A43" s="64"/>
      <c r="B43" s="65"/>
      <c r="C43" s="65"/>
      <c r="D43" s="65"/>
      <c r="E43" s="65"/>
      <c r="F43" s="65"/>
      <c r="G43" s="65"/>
      <c r="H43" s="65"/>
      <c r="I43" s="64"/>
    </row>
    <row r="44" spans="1:10" ht="18" customHeight="1">
      <c r="A44" s="64"/>
      <c r="B44" s="65"/>
      <c r="C44" s="65"/>
      <c r="D44" s="65"/>
      <c r="E44" s="65"/>
      <c r="F44" s="65"/>
      <c r="G44" s="65"/>
      <c r="H44" s="65"/>
      <c r="I44" s="64"/>
    </row>
    <row r="45" spans="1:10" ht="18" customHeight="1">
      <c r="A45" s="64"/>
      <c r="B45" s="65"/>
      <c r="C45" s="65"/>
      <c r="D45" s="65"/>
      <c r="E45" s="65"/>
      <c r="F45" s="65"/>
      <c r="G45" s="65"/>
      <c r="H45" s="65"/>
      <c r="I45" s="64"/>
    </row>
    <row r="46" spans="1:10" ht="18" customHeight="1">
      <c r="A46" s="64"/>
      <c r="B46" s="65"/>
      <c r="C46" s="65"/>
      <c r="D46" s="65"/>
      <c r="E46" s="65"/>
      <c r="F46" s="65"/>
      <c r="G46" s="65"/>
      <c r="H46" s="65"/>
      <c r="I46" s="64"/>
    </row>
    <row r="47" spans="1:10">
      <c r="A47" s="64"/>
      <c r="B47" s="71"/>
      <c r="C47" s="71"/>
      <c r="D47" s="71"/>
      <c r="E47" s="71"/>
      <c r="F47" s="71"/>
      <c r="G47" s="71"/>
      <c r="H47" s="71"/>
      <c r="I47" s="71"/>
      <c r="J47" s="59"/>
    </row>
    <row r="48" spans="1:10" ht="18.75" customHeight="1">
      <c r="A48" s="721" t="s">
        <v>407</v>
      </c>
      <c r="B48" s="721"/>
      <c r="C48" s="721"/>
      <c r="D48" s="721"/>
      <c r="E48" s="721"/>
      <c r="F48" s="721"/>
      <c r="G48" s="721"/>
      <c r="H48" s="721"/>
      <c r="I48" s="721"/>
    </row>
    <row r="49" spans="1:9">
      <c r="A49" s="64"/>
      <c r="B49" s="65"/>
      <c r="C49" s="65"/>
      <c r="D49" s="65"/>
      <c r="E49" s="65"/>
      <c r="F49" s="65"/>
      <c r="G49" s="65"/>
      <c r="H49" s="65"/>
      <c r="I49" s="64"/>
    </row>
  </sheetData>
  <mergeCells count="11">
    <mergeCell ref="A18:I18"/>
    <mergeCell ref="A19:I19"/>
    <mergeCell ref="A20:I20"/>
    <mergeCell ref="A21:I21"/>
    <mergeCell ref="A48:I48"/>
    <mergeCell ref="A3:I3"/>
    <mergeCell ref="A4:I4"/>
    <mergeCell ref="A5:I5"/>
    <mergeCell ref="A6:I6"/>
    <mergeCell ref="A8:A9"/>
    <mergeCell ref="I8:I9"/>
  </mergeCells>
  <printOptions horizontalCentered="1"/>
  <pageMargins left="0" right="0" top="0.47244094488188981" bottom="0" header="0" footer="0"/>
  <pageSetup paperSize="9" scale="95" orientation="landscape" r:id="rId1"/>
  <headerFooter>
    <oddFooter>&amp;C_&amp;P_</oddFooter>
  </headerFooter>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A4ED-9789-42CA-967F-827CBAC6AA0E}">
  <sheetPr codeName="Sheet16"/>
  <dimension ref="A1:U44"/>
  <sheetViews>
    <sheetView rightToLeft="1" view="pageBreakPreview" topLeftCell="A19" zoomScaleNormal="100" zoomScaleSheetLayoutView="100" workbookViewId="0">
      <selection activeCell="A25" sqref="A25:K25"/>
    </sheetView>
  </sheetViews>
  <sheetFormatPr defaultColWidth="9.140625" defaultRowHeight="12.75"/>
  <cols>
    <col min="1" max="1" width="20" style="13" customWidth="1"/>
    <col min="2" max="2" width="10.140625" style="13" customWidth="1"/>
    <col min="3" max="10" width="10.140625" style="3" customWidth="1"/>
    <col min="11" max="11" width="22.5703125" style="13" customWidth="1"/>
    <col min="12" max="12" width="9" style="3" customWidth="1"/>
    <col min="13" max="13" width="3.5703125" style="3" customWidth="1"/>
    <col min="14" max="15" width="5.5703125" style="3" customWidth="1"/>
    <col min="16" max="16" width="6.140625" style="3" bestFit="1" customWidth="1"/>
    <col min="17" max="21" width="5.5703125" style="3" customWidth="1"/>
    <col min="22" max="24" width="4.7109375" style="3" customWidth="1"/>
    <col min="25" max="25" width="4.140625" style="3" customWidth="1"/>
    <col min="26" max="16384" width="9.140625" style="3"/>
  </cols>
  <sheetData>
    <row r="1" spans="1:16" ht="30.75">
      <c r="A1" s="573" t="s">
        <v>101</v>
      </c>
      <c r="B1" s="371"/>
      <c r="C1" s="371"/>
      <c r="D1" s="371"/>
      <c r="E1" s="371"/>
      <c r="F1" s="371"/>
      <c r="G1" s="371"/>
      <c r="H1" s="371"/>
      <c r="I1" s="371"/>
      <c r="J1" s="371"/>
      <c r="K1" s="372" t="s">
        <v>124</v>
      </c>
    </row>
    <row r="2" spans="1:16" ht="12" customHeight="1">
      <c r="A2" s="64"/>
      <c r="B2" s="65"/>
      <c r="C2" s="65"/>
      <c r="D2" s="65"/>
      <c r="E2" s="65"/>
      <c r="F2" s="65"/>
      <c r="G2" s="64"/>
      <c r="H2" s="65"/>
      <c r="I2" s="65"/>
      <c r="J2" s="65"/>
      <c r="K2" s="65"/>
    </row>
    <row r="3" spans="1:16" s="412" customFormat="1" ht="23.25">
      <c r="A3" s="789" t="s">
        <v>68</v>
      </c>
      <c r="B3" s="789"/>
      <c r="C3" s="789"/>
      <c r="D3" s="789"/>
      <c r="E3" s="789"/>
      <c r="F3" s="789"/>
      <c r="G3" s="789"/>
      <c r="H3" s="789"/>
      <c r="I3" s="789"/>
      <c r="J3" s="789"/>
      <c r="K3" s="789"/>
    </row>
    <row r="4" spans="1:16" s="2" customFormat="1" ht="21.75">
      <c r="A4" s="790" t="s">
        <v>634</v>
      </c>
      <c r="B4" s="790"/>
      <c r="C4" s="790"/>
      <c r="D4" s="790"/>
      <c r="E4" s="790"/>
      <c r="F4" s="790"/>
      <c r="G4" s="790"/>
      <c r="H4" s="790"/>
      <c r="I4" s="790"/>
      <c r="J4" s="790"/>
      <c r="K4" s="790"/>
    </row>
    <row r="5" spans="1:16" s="2" customFormat="1" ht="18">
      <c r="A5" s="771" t="s">
        <v>69</v>
      </c>
      <c r="B5" s="771"/>
      <c r="C5" s="771"/>
      <c r="D5" s="771"/>
      <c r="E5" s="771"/>
      <c r="F5" s="771"/>
      <c r="G5" s="771"/>
      <c r="H5" s="771"/>
      <c r="I5" s="771"/>
      <c r="J5" s="771"/>
      <c r="K5" s="771"/>
    </row>
    <row r="6" spans="1:16" ht="15">
      <c r="A6" s="772" t="s">
        <v>599</v>
      </c>
      <c r="B6" s="772"/>
      <c r="C6" s="772"/>
      <c r="D6" s="772"/>
      <c r="E6" s="772"/>
      <c r="F6" s="772"/>
      <c r="G6" s="772"/>
      <c r="H6" s="772"/>
      <c r="I6" s="772"/>
      <c r="J6" s="772"/>
      <c r="K6" s="772"/>
    </row>
    <row r="7" spans="1:16" s="7" customFormat="1" ht="15.75">
      <c r="A7" s="4" t="s">
        <v>66</v>
      </c>
      <c r="B7" s="5"/>
      <c r="C7" s="5"/>
      <c r="D7" s="6"/>
      <c r="F7" s="5"/>
      <c r="H7" s="6"/>
      <c r="J7" s="5"/>
      <c r="K7" s="8" t="s">
        <v>67</v>
      </c>
    </row>
    <row r="8" spans="1:16" ht="34.5" customHeight="1" thickBot="1">
      <c r="A8" s="796" t="s">
        <v>307</v>
      </c>
      <c r="B8" s="798">
        <v>-20</v>
      </c>
      <c r="C8" s="798" t="s">
        <v>461</v>
      </c>
      <c r="D8" s="798" t="s">
        <v>462</v>
      </c>
      <c r="E8" s="798" t="s">
        <v>463</v>
      </c>
      <c r="F8" s="798" t="s">
        <v>464</v>
      </c>
      <c r="G8" s="798" t="s">
        <v>465</v>
      </c>
      <c r="H8" s="798" t="s">
        <v>466</v>
      </c>
      <c r="I8" s="798" t="s">
        <v>49</v>
      </c>
      <c r="J8" s="800" t="s">
        <v>1</v>
      </c>
      <c r="K8" s="802" t="s">
        <v>383</v>
      </c>
    </row>
    <row r="9" spans="1:16" s="10" customFormat="1" ht="39" customHeight="1" thickTop="1">
      <c r="A9" s="797"/>
      <c r="B9" s="799"/>
      <c r="C9" s="799"/>
      <c r="D9" s="799"/>
      <c r="E9" s="799"/>
      <c r="F9" s="799"/>
      <c r="G9" s="799"/>
      <c r="H9" s="799"/>
      <c r="I9" s="799"/>
      <c r="J9" s="801"/>
      <c r="K9" s="803"/>
      <c r="O9" s="72" t="s">
        <v>115</v>
      </c>
      <c r="P9" s="72" t="s">
        <v>116</v>
      </c>
    </row>
    <row r="10" spans="1:16" s="10" customFormat="1" ht="24" customHeight="1" thickBot="1">
      <c r="A10" s="598">
        <v>-20</v>
      </c>
      <c r="B10" s="118">
        <v>5</v>
      </c>
      <c r="C10" s="118">
        <v>2</v>
      </c>
      <c r="D10" s="118">
        <v>0</v>
      </c>
      <c r="E10" s="118">
        <v>0</v>
      </c>
      <c r="F10" s="118">
        <v>1</v>
      </c>
      <c r="G10" s="118">
        <v>0</v>
      </c>
      <c r="H10" s="118">
        <v>0</v>
      </c>
      <c r="I10" s="118">
        <v>0</v>
      </c>
      <c r="J10" s="464">
        <f>SUM(B10:I10)</f>
        <v>8</v>
      </c>
      <c r="K10" s="206">
        <v>-20</v>
      </c>
      <c r="N10" s="595">
        <v>-20</v>
      </c>
      <c r="O10" s="10">
        <f>J10</f>
        <v>8</v>
      </c>
      <c r="P10" s="10">
        <f>B20</f>
        <v>48</v>
      </c>
    </row>
    <row r="11" spans="1:16" s="10" customFormat="1" ht="24" customHeight="1" thickTop="1" thickBot="1">
      <c r="A11" s="599" t="s">
        <v>2</v>
      </c>
      <c r="B11" s="152">
        <v>21</v>
      </c>
      <c r="C11" s="152">
        <v>74</v>
      </c>
      <c r="D11" s="152">
        <v>19</v>
      </c>
      <c r="E11" s="152">
        <v>1</v>
      </c>
      <c r="F11" s="152">
        <v>1</v>
      </c>
      <c r="G11" s="152">
        <v>0</v>
      </c>
      <c r="H11" s="152">
        <v>0</v>
      </c>
      <c r="I11" s="152">
        <v>0</v>
      </c>
      <c r="J11" s="465">
        <f t="shared" ref="J11:J18" si="0">SUM(B11:I11)</f>
        <v>116</v>
      </c>
      <c r="K11" s="207" t="s">
        <v>2</v>
      </c>
      <c r="N11" s="600" t="s">
        <v>2</v>
      </c>
      <c r="O11" s="10">
        <f>J11</f>
        <v>116</v>
      </c>
      <c r="P11" s="10">
        <f>C20</f>
        <v>256</v>
      </c>
    </row>
    <row r="12" spans="1:16" s="10" customFormat="1" ht="24" customHeight="1" thickTop="1" thickBot="1">
      <c r="A12" s="601" t="s">
        <v>3</v>
      </c>
      <c r="B12" s="118">
        <v>13</v>
      </c>
      <c r="C12" s="118">
        <v>135</v>
      </c>
      <c r="D12" s="118">
        <v>136</v>
      </c>
      <c r="E12" s="118">
        <v>25</v>
      </c>
      <c r="F12" s="118">
        <v>3</v>
      </c>
      <c r="G12" s="118">
        <v>1</v>
      </c>
      <c r="H12" s="118">
        <v>0</v>
      </c>
      <c r="I12" s="118">
        <v>1</v>
      </c>
      <c r="J12" s="466">
        <f>SUM(B12:I12)</f>
        <v>314</v>
      </c>
      <c r="K12" s="208" t="s">
        <v>3</v>
      </c>
      <c r="N12" s="602" t="s">
        <v>3</v>
      </c>
      <c r="O12" s="10">
        <f t="shared" ref="O12:O16" si="1">J12</f>
        <v>314</v>
      </c>
      <c r="P12" s="3">
        <f>D20</f>
        <v>279</v>
      </c>
    </row>
    <row r="13" spans="1:16" s="10" customFormat="1" ht="24" customHeight="1" thickTop="1" thickBot="1">
      <c r="A13" s="599" t="s">
        <v>4</v>
      </c>
      <c r="B13" s="152">
        <v>6</v>
      </c>
      <c r="C13" s="152">
        <v>36</v>
      </c>
      <c r="D13" s="152">
        <v>82</v>
      </c>
      <c r="E13" s="152">
        <v>72</v>
      </c>
      <c r="F13" s="152">
        <v>17</v>
      </c>
      <c r="G13" s="152">
        <v>4</v>
      </c>
      <c r="H13" s="152">
        <v>1</v>
      </c>
      <c r="I13" s="152">
        <v>3</v>
      </c>
      <c r="J13" s="465">
        <f>SUM(B13:I13)</f>
        <v>221</v>
      </c>
      <c r="K13" s="207" t="s">
        <v>4</v>
      </c>
      <c r="N13" s="600" t="s">
        <v>4</v>
      </c>
      <c r="O13" s="10">
        <f t="shared" si="1"/>
        <v>221</v>
      </c>
      <c r="P13" s="3">
        <f>E20</f>
        <v>171</v>
      </c>
    </row>
    <row r="14" spans="1:16" s="10" customFormat="1" ht="24" customHeight="1" thickTop="1" thickBot="1">
      <c r="A14" s="601" t="s">
        <v>5</v>
      </c>
      <c r="B14" s="118">
        <v>1</v>
      </c>
      <c r="C14" s="118">
        <v>8</v>
      </c>
      <c r="D14" s="118">
        <v>28</v>
      </c>
      <c r="E14" s="118">
        <v>44</v>
      </c>
      <c r="F14" s="118">
        <v>33</v>
      </c>
      <c r="G14" s="118">
        <v>6</v>
      </c>
      <c r="H14" s="118">
        <v>2</v>
      </c>
      <c r="I14" s="118">
        <v>2</v>
      </c>
      <c r="J14" s="466">
        <f t="shared" si="0"/>
        <v>124</v>
      </c>
      <c r="K14" s="208" t="s">
        <v>5</v>
      </c>
      <c r="N14" s="602" t="s">
        <v>5</v>
      </c>
      <c r="O14" s="10">
        <f t="shared" si="1"/>
        <v>124</v>
      </c>
      <c r="P14" s="3">
        <f>F20</f>
        <v>89</v>
      </c>
    </row>
    <row r="15" spans="1:16" s="10" customFormat="1" ht="24" customHeight="1" thickTop="1" thickBot="1">
      <c r="A15" s="599" t="s">
        <v>6</v>
      </c>
      <c r="B15" s="152">
        <v>1</v>
      </c>
      <c r="C15" s="152">
        <v>1</v>
      </c>
      <c r="D15" s="152">
        <v>12</v>
      </c>
      <c r="E15" s="152">
        <v>15</v>
      </c>
      <c r="F15" s="152">
        <v>15</v>
      </c>
      <c r="G15" s="152">
        <v>14</v>
      </c>
      <c r="H15" s="152">
        <v>5</v>
      </c>
      <c r="I15" s="152">
        <v>4</v>
      </c>
      <c r="J15" s="465">
        <f t="shared" si="0"/>
        <v>67</v>
      </c>
      <c r="K15" s="207" t="s">
        <v>6</v>
      </c>
      <c r="N15" s="600" t="s">
        <v>6</v>
      </c>
      <c r="O15" s="10">
        <f t="shared" si="1"/>
        <v>67</v>
      </c>
      <c r="P15" s="3">
        <f>G20</f>
        <v>43</v>
      </c>
    </row>
    <row r="16" spans="1:16" s="10" customFormat="1" ht="24" customHeight="1" thickTop="1" thickBot="1">
      <c r="A16" s="601" t="s">
        <v>7</v>
      </c>
      <c r="B16" s="118">
        <v>1</v>
      </c>
      <c r="C16" s="118">
        <v>0</v>
      </c>
      <c r="D16" s="118">
        <v>1</v>
      </c>
      <c r="E16" s="118">
        <v>9</v>
      </c>
      <c r="F16" s="118">
        <v>9</v>
      </c>
      <c r="G16" s="118">
        <v>9</v>
      </c>
      <c r="H16" s="118">
        <v>2</v>
      </c>
      <c r="I16" s="118">
        <v>3</v>
      </c>
      <c r="J16" s="466">
        <f t="shared" si="0"/>
        <v>34</v>
      </c>
      <c r="K16" s="208" t="s">
        <v>7</v>
      </c>
      <c r="N16" s="602" t="s">
        <v>7</v>
      </c>
      <c r="O16" s="10">
        <f t="shared" si="1"/>
        <v>34</v>
      </c>
      <c r="P16" s="3">
        <f>H20</f>
        <v>23</v>
      </c>
    </row>
    <row r="17" spans="1:21" s="10" customFormat="1" ht="24" customHeight="1" thickTop="1" thickBot="1">
      <c r="A17" s="599" t="s">
        <v>8</v>
      </c>
      <c r="B17" s="152">
        <v>0</v>
      </c>
      <c r="C17" s="152">
        <v>0</v>
      </c>
      <c r="D17" s="152">
        <v>0</v>
      </c>
      <c r="E17" s="152">
        <v>1</v>
      </c>
      <c r="F17" s="152">
        <v>5</v>
      </c>
      <c r="G17" s="152">
        <v>4</v>
      </c>
      <c r="H17" s="152">
        <v>4</v>
      </c>
      <c r="I17" s="152">
        <v>1</v>
      </c>
      <c r="J17" s="465">
        <f t="shared" si="0"/>
        <v>15</v>
      </c>
      <c r="K17" s="207" t="s">
        <v>8</v>
      </c>
      <c r="N17" s="600" t="s">
        <v>304</v>
      </c>
      <c r="O17" s="10">
        <f>J17+J18+J19</f>
        <v>47</v>
      </c>
      <c r="P17" s="3">
        <f>I20</f>
        <v>22</v>
      </c>
    </row>
    <row r="18" spans="1:21" s="10" customFormat="1" ht="24" customHeight="1" thickTop="1" thickBot="1">
      <c r="A18" s="601" t="s">
        <v>9</v>
      </c>
      <c r="B18" s="118">
        <v>0</v>
      </c>
      <c r="C18" s="118">
        <v>0</v>
      </c>
      <c r="D18" s="118">
        <v>1</v>
      </c>
      <c r="E18" s="118">
        <v>1</v>
      </c>
      <c r="F18" s="118">
        <v>3</v>
      </c>
      <c r="G18" s="118">
        <v>3</v>
      </c>
      <c r="H18" s="118">
        <v>2</v>
      </c>
      <c r="I18" s="118">
        <v>5</v>
      </c>
      <c r="J18" s="466">
        <f t="shared" si="0"/>
        <v>15</v>
      </c>
      <c r="K18" s="208" t="s">
        <v>9</v>
      </c>
      <c r="N18" s="602"/>
      <c r="O18" s="10">
        <f>SUM(O10:O17)</f>
        <v>931</v>
      </c>
      <c r="P18" s="10">
        <f>SUM(P10:P17)</f>
        <v>931</v>
      </c>
    </row>
    <row r="19" spans="1:21" s="10" customFormat="1" ht="24" customHeight="1" thickTop="1">
      <c r="A19" s="603" t="s">
        <v>10</v>
      </c>
      <c r="B19" s="154">
        <v>0</v>
      </c>
      <c r="C19" s="154">
        <v>0</v>
      </c>
      <c r="D19" s="154">
        <v>0</v>
      </c>
      <c r="E19" s="154">
        <v>3</v>
      </c>
      <c r="F19" s="154">
        <v>2</v>
      </c>
      <c r="G19" s="154">
        <v>2</v>
      </c>
      <c r="H19" s="154">
        <v>7</v>
      </c>
      <c r="I19" s="154">
        <v>3</v>
      </c>
      <c r="J19" s="467">
        <f>SUM(B19:I19)</f>
        <v>17</v>
      </c>
      <c r="K19" s="209" t="s">
        <v>10</v>
      </c>
      <c r="N19" s="604"/>
      <c r="P19" s="3"/>
    </row>
    <row r="20" spans="1:21" s="10" customFormat="1" ht="24" customHeight="1">
      <c r="A20" s="592" t="s">
        <v>23</v>
      </c>
      <c r="B20" s="468">
        <f>SUM(B10:B19)</f>
        <v>48</v>
      </c>
      <c r="C20" s="468">
        <f t="shared" ref="C20:I20" si="2">SUM(C10:C19)</f>
        <v>256</v>
      </c>
      <c r="D20" s="468">
        <f t="shared" si="2"/>
        <v>279</v>
      </c>
      <c r="E20" s="468">
        <f t="shared" si="2"/>
        <v>171</v>
      </c>
      <c r="F20" s="468">
        <f>SUM(F10:F19)</f>
        <v>89</v>
      </c>
      <c r="G20" s="468">
        <f t="shared" si="2"/>
        <v>43</v>
      </c>
      <c r="H20" s="468">
        <f t="shared" si="2"/>
        <v>23</v>
      </c>
      <c r="I20" s="468">
        <f t="shared" si="2"/>
        <v>22</v>
      </c>
      <c r="J20" s="468">
        <f>SUM(J10:J19)</f>
        <v>931</v>
      </c>
      <c r="K20" s="211" t="s">
        <v>24</v>
      </c>
    </row>
    <row r="21" spans="1:21" ht="13.5" customHeight="1">
      <c r="A21" s="65"/>
      <c r="B21" s="65"/>
      <c r="C21" s="65"/>
      <c r="D21" s="65"/>
      <c r="E21" s="65"/>
      <c r="F21" s="65"/>
      <c r="G21" s="65"/>
      <c r="H21" s="65"/>
      <c r="I21" s="65"/>
      <c r="J21" s="65"/>
      <c r="K21" s="65"/>
      <c r="U21" s="10"/>
    </row>
    <row r="22" spans="1:21" s="59" customFormat="1" ht="21.75">
      <c r="A22" s="737" t="s">
        <v>446</v>
      </c>
      <c r="B22" s="737"/>
      <c r="C22" s="737"/>
      <c r="D22" s="737"/>
      <c r="E22" s="737"/>
      <c r="F22" s="737"/>
      <c r="G22" s="737"/>
      <c r="H22" s="737"/>
      <c r="I22" s="737"/>
      <c r="J22" s="737"/>
      <c r="K22" s="737"/>
    </row>
    <row r="23" spans="1:21" s="59" customFormat="1" ht="21.75">
      <c r="A23" s="790" t="s">
        <v>634</v>
      </c>
      <c r="B23" s="790"/>
      <c r="C23" s="790"/>
      <c r="D23" s="790"/>
      <c r="E23" s="790"/>
      <c r="F23" s="790"/>
      <c r="G23" s="790"/>
      <c r="H23" s="790"/>
      <c r="I23" s="790"/>
      <c r="J23" s="790"/>
      <c r="K23" s="790"/>
    </row>
    <row r="24" spans="1:21" s="59" customFormat="1" ht="15">
      <c r="A24" s="738" t="s">
        <v>447</v>
      </c>
      <c r="B24" s="738"/>
      <c r="C24" s="738"/>
      <c r="D24" s="738"/>
      <c r="E24" s="738"/>
      <c r="F24" s="738"/>
      <c r="G24" s="738"/>
      <c r="H24" s="738"/>
      <c r="I24" s="738"/>
      <c r="J24" s="738"/>
      <c r="K24" s="738"/>
    </row>
    <row r="25" spans="1:21" s="59" customFormat="1" ht="15">
      <c r="A25" s="772" t="s">
        <v>599</v>
      </c>
      <c r="B25" s="772"/>
      <c r="C25" s="772"/>
      <c r="D25" s="772"/>
      <c r="E25" s="772"/>
      <c r="F25" s="772"/>
      <c r="G25" s="772"/>
      <c r="H25" s="772"/>
      <c r="I25" s="772"/>
      <c r="J25" s="772"/>
      <c r="K25" s="772"/>
    </row>
    <row r="26" spans="1:21" ht="18" customHeight="1">
      <c r="A26" s="64"/>
      <c r="B26" s="64"/>
      <c r="C26" s="65"/>
      <c r="D26" s="65"/>
      <c r="E26" s="65"/>
      <c r="F26" s="65"/>
      <c r="G26" s="65"/>
      <c r="H26" s="65"/>
      <c r="I26" s="65"/>
      <c r="J26" s="65"/>
      <c r="K26" s="64"/>
    </row>
    <row r="27" spans="1:21" ht="18" customHeight="1">
      <c r="A27" s="64"/>
      <c r="B27" s="64"/>
      <c r="C27" s="65"/>
      <c r="D27" s="65"/>
      <c r="E27" s="65"/>
      <c r="F27" s="65"/>
      <c r="G27" s="65"/>
      <c r="H27" s="65"/>
      <c r="I27" s="65"/>
      <c r="J27" s="65"/>
      <c r="K27" s="64"/>
    </row>
    <row r="28" spans="1:21" ht="29.25" customHeight="1">
      <c r="A28" s="64"/>
      <c r="B28" s="64"/>
      <c r="C28" s="65"/>
      <c r="D28" s="65"/>
      <c r="E28" s="65"/>
      <c r="F28" s="65"/>
      <c r="G28" s="65"/>
      <c r="H28" s="65"/>
      <c r="I28" s="65"/>
      <c r="J28" s="65"/>
      <c r="K28" s="64"/>
    </row>
    <row r="29" spans="1:21" ht="29.25" customHeight="1">
      <c r="A29" s="64"/>
      <c r="B29" s="64"/>
      <c r="C29" s="65"/>
      <c r="D29" s="65"/>
      <c r="E29" s="65"/>
      <c r="F29" s="65"/>
      <c r="G29" s="65"/>
      <c r="H29" s="65"/>
      <c r="I29" s="65"/>
      <c r="J29" s="65"/>
      <c r="K29" s="64"/>
      <c r="N29" s="74"/>
    </row>
    <row r="30" spans="1:21" ht="29.25" customHeight="1">
      <c r="A30" s="64"/>
      <c r="B30" s="64"/>
      <c r="C30" s="65"/>
      <c r="D30" s="65"/>
      <c r="E30" s="65"/>
      <c r="F30" s="65"/>
      <c r="G30" s="65"/>
      <c r="H30" s="65"/>
      <c r="I30" s="65"/>
      <c r="J30" s="65"/>
      <c r="K30" s="64"/>
    </row>
    <row r="31" spans="1:21" ht="29.25" customHeight="1">
      <c r="A31" s="64"/>
      <c r="B31" s="64"/>
      <c r="C31" s="65"/>
      <c r="D31" s="65"/>
      <c r="E31" s="65"/>
      <c r="F31" s="65"/>
      <c r="G31" s="65"/>
      <c r="H31" s="65"/>
      <c r="I31" s="65"/>
      <c r="J31" s="65"/>
      <c r="K31" s="64"/>
    </row>
    <row r="32" spans="1:21" ht="29.25" customHeight="1">
      <c r="A32" s="64"/>
      <c r="B32" s="64"/>
      <c r="C32" s="65"/>
      <c r="D32" s="65"/>
      <c r="E32" s="65"/>
      <c r="F32" s="65"/>
      <c r="G32" s="65"/>
      <c r="H32" s="65"/>
      <c r="I32" s="65"/>
      <c r="J32" s="65"/>
      <c r="K32" s="64"/>
    </row>
    <row r="33" spans="1:11" ht="29.25" customHeight="1">
      <c r="A33" s="64"/>
      <c r="B33" s="64"/>
      <c r="C33" s="65"/>
      <c r="D33" s="65"/>
      <c r="E33" s="65"/>
      <c r="F33" s="65"/>
      <c r="G33" s="65"/>
      <c r="H33" s="65"/>
      <c r="I33" s="65"/>
      <c r="J33" s="65"/>
      <c r="K33" s="64"/>
    </row>
    <row r="34" spans="1:11" ht="29.25" customHeight="1">
      <c r="A34" s="64"/>
      <c r="B34" s="64"/>
      <c r="C34" s="65"/>
      <c r="D34" s="65"/>
      <c r="E34" s="65"/>
      <c r="F34" s="65"/>
      <c r="G34" s="65"/>
      <c r="H34" s="65"/>
      <c r="I34" s="65"/>
      <c r="J34" s="65"/>
      <c r="K34" s="64"/>
    </row>
    <row r="35" spans="1:11" ht="29.25" customHeight="1">
      <c r="A35" s="64"/>
      <c r="B35" s="64"/>
      <c r="C35" s="65"/>
      <c r="D35" s="65"/>
      <c r="E35" s="65"/>
      <c r="F35" s="65"/>
      <c r="G35" s="65"/>
      <c r="H35" s="65"/>
      <c r="I35" s="65"/>
      <c r="J35" s="65"/>
      <c r="K35" s="64"/>
    </row>
    <row r="36" spans="1:11" ht="29.25" customHeight="1">
      <c r="A36" s="64"/>
      <c r="B36" s="64"/>
      <c r="C36" s="65"/>
      <c r="D36" s="65"/>
      <c r="E36" s="65"/>
      <c r="F36" s="65"/>
      <c r="G36" s="65"/>
      <c r="H36" s="65"/>
      <c r="I36" s="65"/>
      <c r="J36" s="65"/>
      <c r="K36" s="64"/>
    </row>
    <row r="37" spans="1:11" ht="29.25" customHeight="1">
      <c r="A37" s="64"/>
      <c r="B37" s="64"/>
      <c r="C37" s="65"/>
      <c r="D37" s="65"/>
      <c r="E37" s="65"/>
      <c r="F37" s="65"/>
      <c r="G37" s="65"/>
      <c r="H37" s="65"/>
      <c r="I37" s="65"/>
      <c r="J37" s="65"/>
      <c r="K37" s="64"/>
    </row>
    <row r="38" spans="1:11" ht="29.25" customHeight="1">
      <c r="A38" s="64"/>
      <c r="B38" s="64"/>
      <c r="C38" s="65"/>
      <c r="D38" s="65"/>
      <c r="E38" s="65"/>
      <c r="F38" s="65"/>
      <c r="G38" s="65"/>
      <c r="H38" s="65"/>
      <c r="I38" s="65"/>
      <c r="J38" s="65"/>
      <c r="K38" s="64"/>
    </row>
    <row r="39" spans="1:11" ht="29.25" customHeight="1">
      <c r="A39" s="64"/>
      <c r="B39" s="64"/>
      <c r="C39" s="65"/>
      <c r="D39" s="65"/>
      <c r="E39" s="65"/>
      <c r="F39" s="65"/>
      <c r="G39" s="65"/>
      <c r="H39" s="65"/>
      <c r="I39" s="65"/>
      <c r="J39" s="65"/>
      <c r="K39" s="64"/>
    </row>
    <row r="40" spans="1:11" ht="18" customHeight="1">
      <c r="A40" s="64"/>
      <c r="B40" s="64"/>
      <c r="C40" s="65"/>
      <c r="D40" s="65"/>
      <c r="E40" s="65"/>
      <c r="F40" s="65"/>
      <c r="G40" s="65"/>
      <c r="H40" s="65"/>
      <c r="I40" s="65"/>
      <c r="J40" s="65"/>
      <c r="K40" s="64"/>
    </row>
    <row r="41" spans="1:11" ht="18" customHeight="1">
      <c r="A41" s="64"/>
      <c r="B41" s="64"/>
      <c r="C41" s="65"/>
      <c r="D41" s="65"/>
      <c r="E41" s="65"/>
      <c r="F41" s="65"/>
      <c r="G41" s="65"/>
      <c r="H41" s="65"/>
      <c r="I41" s="65"/>
      <c r="J41" s="65"/>
      <c r="K41" s="64"/>
    </row>
    <row r="42" spans="1:11" ht="26.25" customHeight="1">
      <c r="A42" s="760" t="s">
        <v>408</v>
      </c>
      <c r="B42" s="760"/>
      <c r="C42" s="760"/>
      <c r="D42" s="760"/>
      <c r="E42" s="760"/>
      <c r="F42" s="760"/>
      <c r="G42" s="760"/>
      <c r="H42" s="760"/>
      <c r="I42" s="760"/>
      <c r="J42" s="760"/>
      <c r="K42" s="760"/>
    </row>
    <row r="43" spans="1:11">
      <c r="A43" s="64"/>
      <c r="B43" s="64"/>
      <c r="C43" s="65"/>
      <c r="D43" s="65"/>
      <c r="E43" s="65"/>
      <c r="F43" s="65"/>
      <c r="G43" s="65"/>
      <c r="H43" s="65"/>
      <c r="I43" s="65"/>
      <c r="J43" s="65"/>
      <c r="K43" s="64"/>
    </row>
    <row r="44" spans="1:11">
      <c r="A44" s="64"/>
      <c r="B44" s="64"/>
      <c r="C44" s="65"/>
      <c r="D44" s="65"/>
      <c r="E44" s="65"/>
      <c r="F44" s="65"/>
      <c r="G44" s="65"/>
      <c r="H44" s="65"/>
      <c r="I44" s="65"/>
      <c r="J44" s="65"/>
      <c r="K44" s="64"/>
    </row>
  </sheetData>
  <mergeCells count="20">
    <mergeCell ref="A23:K23"/>
    <mergeCell ref="A24:K24"/>
    <mergeCell ref="A25:K25"/>
    <mergeCell ref="A42:K42"/>
    <mergeCell ref="G8:G9"/>
    <mergeCell ref="H8:H9"/>
    <mergeCell ref="I8:I9"/>
    <mergeCell ref="J8:J9"/>
    <mergeCell ref="K8:K9"/>
    <mergeCell ref="A22:K22"/>
    <mergeCell ref="A3:K3"/>
    <mergeCell ref="A4:K4"/>
    <mergeCell ref="A5:K5"/>
    <mergeCell ref="A6:K6"/>
    <mergeCell ref="A8:A9"/>
    <mergeCell ref="B8:B9"/>
    <mergeCell ref="C8:C9"/>
    <mergeCell ref="D8:D9"/>
    <mergeCell ref="E8:E9"/>
    <mergeCell ref="F8:F9"/>
  </mergeCells>
  <printOptions horizontalCentered="1"/>
  <pageMargins left="0" right="0" top="0.47244094488188981" bottom="0" header="0" footer="0"/>
  <pageSetup paperSize="9" scale="95" orientation="landscape" r:id="rId1"/>
  <headerFooter>
    <oddFooter>&amp;C_&amp;P_</oddFooter>
  </headerFooter>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5C8B-C7D6-4758-A448-2C2CEEB08E09}">
  <sheetPr codeName="Sheet17"/>
  <dimension ref="A1:M17"/>
  <sheetViews>
    <sheetView rightToLeft="1" view="pageBreakPreview" zoomScaleNormal="100" zoomScaleSheetLayoutView="100" workbookViewId="0">
      <selection activeCell="D11" sqref="D11"/>
    </sheetView>
  </sheetViews>
  <sheetFormatPr defaultColWidth="9.140625" defaultRowHeight="12.75"/>
  <cols>
    <col min="1" max="1" width="20.140625" style="13" customWidth="1"/>
    <col min="2" max="7" width="16.140625" style="13" customWidth="1"/>
    <col min="8" max="8" width="20" style="13" customWidth="1"/>
    <col min="9" max="9" width="15.140625" style="3" customWidth="1"/>
    <col min="10" max="13" width="6.42578125" style="3" customWidth="1"/>
    <col min="14" max="16384" width="9.140625" style="3"/>
  </cols>
  <sheetData>
    <row r="1" spans="1:13" ht="30.75">
      <c r="A1" s="573" t="s">
        <v>101</v>
      </c>
      <c r="B1" s="573"/>
      <c r="C1" s="573"/>
      <c r="D1" s="371"/>
      <c r="E1" s="371"/>
      <c r="F1" s="371"/>
      <c r="G1" s="371"/>
      <c r="H1" s="372" t="s">
        <v>124</v>
      </c>
    </row>
    <row r="2" spans="1:13" ht="12" customHeight="1">
      <c r="A2" s="64"/>
      <c r="B2" s="64"/>
      <c r="C2" s="64"/>
      <c r="D2" s="65"/>
      <c r="E2" s="65"/>
      <c r="F2" s="65"/>
      <c r="G2" s="65"/>
      <c r="H2" s="65"/>
      <c r="I2" s="65"/>
    </row>
    <row r="3" spans="1:13" s="412" customFormat="1" ht="23.25">
      <c r="A3" s="769" t="s">
        <v>139</v>
      </c>
      <c r="B3" s="769"/>
      <c r="C3" s="769"/>
      <c r="D3" s="769"/>
      <c r="E3" s="769"/>
      <c r="F3" s="769"/>
      <c r="G3" s="769"/>
      <c r="H3" s="769"/>
    </row>
    <row r="4" spans="1:13" s="2" customFormat="1" ht="21.75">
      <c r="A4" s="770" t="s">
        <v>589</v>
      </c>
      <c r="B4" s="770"/>
      <c r="C4" s="770"/>
      <c r="D4" s="770"/>
      <c r="E4" s="770"/>
      <c r="F4" s="770"/>
      <c r="G4" s="770"/>
      <c r="H4" s="770"/>
    </row>
    <row r="5" spans="1:13" s="2" customFormat="1" ht="18">
      <c r="A5" s="771" t="s">
        <v>305</v>
      </c>
      <c r="B5" s="771"/>
      <c r="C5" s="771"/>
      <c r="D5" s="771"/>
      <c r="E5" s="771"/>
      <c r="F5" s="771"/>
      <c r="G5" s="771"/>
      <c r="H5" s="771"/>
    </row>
    <row r="6" spans="1:13" ht="15">
      <c r="A6" s="772" t="s">
        <v>635</v>
      </c>
      <c r="B6" s="772"/>
      <c r="C6" s="772"/>
      <c r="D6" s="772"/>
      <c r="E6" s="772"/>
      <c r="F6" s="772"/>
      <c r="G6" s="772"/>
      <c r="H6" s="772"/>
    </row>
    <row r="7" spans="1:13" s="7" customFormat="1" ht="15.75">
      <c r="A7" s="4" t="s">
        <v>322</v>
      </c>
      <c r="B7" s="4"/>
      <c r="C7" s="4"/>
      <c r="D7" s="4"/>
      <c r="E7" s="4"/>
      <c r="F7" s="4"/>
      <c r="G7" s="4"/>
      <c r="H7" s="8" t="s">
        <v>323</v>
      </c>
      <c r="J7" s="5"/>
      <c r="L7" s="5"/>
      <c r="M7" s="5"/>
    </row>
    <row r="8" spans="1:13" ht="30.75" customHeight="1">
      <c r="A8" s="805" t="s">
        <v>143</v>
      </c>
      <c r="B8" s="787" t="s">
        <v>591</v>
      </c>
      <c r="C8" s="787"/>
      <c r="D8" s="787" t="s">
        <v>592</v>
      </c>
      <c r="E8" s="787"/>
      <c r="F8" s="787" t="s">
        <v>528</v>
      </c>
      <c r="G8" s="787"/>
      <c r="H8" s="807" t="s">
        <v>144</v>
      </c>
    </row>
    <row r="9" spans="1:13" s="9" customFormat="1" ht="30" customHeight="1">
      <c r="A9" s="806"/>
      <c r="B9" s="587" t="s">
        <v>603</v>
      </c>
      <c r="C9" s="587" t="s">
        <v>604</v>
      </c>
      <c r="D9" s="587" t="s">
        <v>603</v>
      </c>
      <c r="E9" s="587" t="s">
        <v>604</v>
      </c>
      <c r="F9" s="587" t="s">
        <v>603</v>
      </c>
      <c r="G9" s="587" t="s">
        <v>604</v>
      </c>
      <c r="H9" s="808"/>
    </row>
    <row r="10" spans="1:13" s="10" customFormat="1" ht="30.75" customHeight="1" thickBot="1">
      <c r="A10" s="588" t="s">
        <v>88</v>
      </c>
      <c r="B10" s="212">
        <v>368</v>
      </c>
      <c r="C10" s="230">
        <f>B10/$B$16%</f>
        <v>59.06902086677367</v>
      </c>
      <c r="D10" s="123">
        <v>235</v>
      </c>
      <c r="E10" s="230">
        <f>D10/$D$16%</f>
        <v>56.763285024154591</v>
      </c>
      <c r="F10" s="123">
        <v>196</v>
      </c>
      <c r="G10" s="230">
        <f>F10/$F$16%</f>
        <v>53.551912568306008</v>
      </c>
      <c r="H10" s="190" t="s">
        <v>126</v>
      </c>
    </row>
    <row r="11" spans="1:13" s="10" customFormat="1" ht="30.75" customHeight="1" thickTop="1" thickBot="1">
      <c r="A11" s="589" t="s">
        <v>75</v>
      </c>
      <c r="B11" s="213">
        <v>24</v>
      </c>
      <c r="C11" s="231">
        <f t="shared" ref="C11:C15" si="0">B11/$B$16%</f>
        <v>3.8523274478330656</v>
      </c>
      <c r="D11" s="124">
        <v>14</v>
      </c>
      <c r="E11" s="231">
        <f t="shared" ref="E11:E15" si="1">D11/$D$16%</f>
        <v>3.381642512077295</v>
      </c>
      <c r="F11" s="124">
        <v>11</v>
      </c>
      <c r="G11" s="231">
        <f>F11/$F$16%</f>
        <v>3.0054644808743167</v>
      </c>
      <c r="H11" s="193" t="s">
        <v>70</v>
      </c>
      <c r="J11" s="804"/>
      <c r="K11" s="804"/>
    </row>
    <row r="12" spans="1:13" s="10" customFormat="1" ht="30.75" customHeight="1" thickTop="1" thickBot="1">
      <c r="A12" s="590" t="s">
        <v>76</v>
      </c>
      <c r="B12" s="214">
        <v>172</v>
      </c>
      <c r="C12" s="232">
        <f t="shared" si="0"/>
        <v>27.608346709470304</v>
      </c>
      <c r="D12" s="126">
        <v>127</v>
      </c>
      <c r="E12" s="232">
        <f>D12/$D$16%</f>
        <v>30.676328502415462</v>
      </c>
      <c r="F12" s="126">
        <v>119</v>
      </c>
      <c r="G12" s="232">
        <f t="shared" ref="G12:G15" si="2">F12/$F$16%</f>
        <v>32.513661202185794</v>
      </c>
      <c r="H12" s="195" t="s">
        <v>71</v>
      </c>
    </row>
    <row r="13" spans="1:13" s="10" customFormat="1" ht="30.75" customHeight="1" thickTop="1" thickBot="1">
      <c r="A13" s="589" t="s">
        <v>77</v>
      </c>
      <c r="B13" s="213">
        <v>32</v>
      </c>
      <c r="C13" s="231">
        <f>B13/$B$16%</f>
        <v>5.1364365971107544</v>
      </c>
      <c r="D13" s="124">
        <v>26</v>
      </c>
      <c r="E13" s="231">
        <f t="shared" si="1"/>
        <v>6.2801932367149762</v>
      </c>
      <c r="F13" s="124">
        <v>28</v>
      </c>
      <c r="G13" s="231">
        <f t="shared" si="2"/>
        <v>7.6502732240437155</v>
      </c>
      <c r="H13" s="193" t="s">
        <v>72</v>
      </c>
    </row>
    <row r="14" spans="1:13" s="10" customFormat="1" ht="30.75" customHeight="1" thickTop="1" thickBot="1">
      <c r="A14" s="590" t="s">
        <v>78</v>
      </c>
      <c r="B14" s="214">
        <v>8</v>
      </c>
      <c r="C14" s="232">
        <f t="shared" si="0"/>
        <v>1.2841091492776886</v>
      </c>
      <c r="D14" s="126">
        <v>3</v>
      </c>
      <c r="E14" s="232">
        <f t="shared" si="1"/>
        <v>0.7246376811594204</v>
      </c>
      <c r="F14" s="126">
        <v>2</v>
      </c>
      <c r="G14" s="232">
        <f t="shared" si="2"/>
        <v>0.54644808743169393</v>
      </c>
      <c r="H14" s="195" t="s">
        <v>73</v>
      </c>
    </row>
    <row r="15" spans="1:13" s="10" customFormat="1" ht="30.75" customHeight="1" thickTop="1">
      <c r="A15" s="591" t="s">
        <v>79</v>
      </c>
      <c r="B15" s="213">
        <v>19</v>
      </c>
      <c r="C15" s="231">
        <f t="shared" si="0"/>
        <v>3.0497592295345104</v>
      </c>
      <c r="D15" s="137">
        <v>9</v>
      </c>
      <c r="E15" s="231">
        <f t="shared" si="1"/>
        <v>2.1739130434782612</v>
      </c>
      <c r="F15" s="137">
        <v>10</v>
      </c>
      <c r="G15" s="231">
        <f t="shared" si="2"/>
        <v>2.7322404371584699</v>
      </c>
      <c r="H15" s="197" t="s">
        <v>74</v>
      </c>
    </row>
    <row r="16" spans="1:13" s="10" customFormat="1" ht="30.75" customHeight="1">
      <c r="A16" s="592" t="s">
        <v>23</v>
      </c>
      <c r="B16" s="240">
        <f t="shared" ref="B16:G16" si="3">SUM(B10:B15)</f>
        <v>623</v>
      </c>
      <c r="C16" s="241">
        <f t="shared" si="3"/>
        <v>99.999999999999986</v>
      </c>
      <c r="D16" s="240">
        <f t="shared" si="3"/>
        <v>414</v>
      </c>
      <c r="E16" s="241">
        <f t="shared" si="3"/>
        <v>100.00000000000001</v>
      </c>
      <c r="F16" s="240">
        <f t="shared" si="3"/>
        <v>366</v>
      </c>
      <c r="G16" s="241">
        <f t="shared" si="3"/>
        <v>100</v>
      </c>
      <c r="H16" s="199" t="s">
        <v>24</v>
      </c>
    </row>
    <row r="17" s="12" customFormat="1"/>
  </sheetData>
  <mergeCells count="10">
    <mergeCell ref="J11:K11"/>
    <mergeCell ref="A3:H3"/>
    <mergeCell ref="A4:H4"/>
    <mergeCell ref="A5:H5"/>
    <mergeCell ref="A6:H6"/>
    <mergeCell ref="A8:A9"/>
    <mergeCell ref="B8:C8"/>
    <mergeCell ref="D8:E8"/>
    <mergeCell ref="F8:G8"/>
    <mergeCell ref="H8:H9"/>
  </mergeCells>
  <printOptions horizontalCentered="1"/>
  <pageMargins left="0" right="0" top="0.47244094488188981" bottom="0" header="0" footer="0"/>
  <pageSetup paperSize="9" scale="95" orientation="landscape" r:id="rId1"/>
  <headerFooter>
    <oddFooter>&amp;C_&amp;P_</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B2A00-FA5A-496D-BC74-0FA68C7F58C2}">
  <sheetPr codeName="Sheet18"/>
  <dimension ref="A1:O48"/>
  <sheetViews>
    <sheetView rightToLeft="1" view="pageBreakPreview" topLeftCell="A13" zoomScaleNormal="100" zoomScaleSheetLayoutView="100" workbookViewId="0">
      <selection activeCell="A20" sqref="A20:G20"/>
    </sheetView>
  </sheetViews>
  <sheetFormatPr defaultColWidth="9.140625" defaultRowHeight="12.75"/>
  <cols>
    <col min="1" max="1" width="23.5703125" style="13" customWidth="1"/>
    <col min="2" max="2" width="16.140625" style="3" customWidth="1"/>
    <col min="3" max="3" width="15.42578125" style="3" customWidth="1"/>
    <col min="4" max="5" width="16.140625" style="3" customWidth="1"/>
    <col min="6" max="6" width="14.140625" style="3" customWidth="1"/>
    <col min="7" max="7" width="27.42578125" style="13" customWidth="1"/>
    <col min="8" max="16384" width="9.140625" style="3"/>
  </cols>
  <sheetData>
    <row r="1" spans="1:15" ht="30.75">
      <c r="A1" s="573" t="s">
        <v>101</v>
      </c>
      <c r="B1" s="371"/>
      <c r="C1" s="371"/>
      <c r="D1" s="371"/>
      <c r="E1" s="371"/>
      <c r="F1" s="371"/>
      <c r="G1" s="372" t="s">
        <v>124</v>
      </c>
    </row>
    <row r="2" spans="1:15" ht="12" customHeight="1">
      <c r="A2" s="64"/>
      <c r="B2" s="65"/>
      <c r="C2" s="65"/>
      <c r="D2" s="65"/>
      <c r="E2" s="65"/>
      <c r="F2" s="65"/>
      <c r="G2" s="64"/>
    </row>
    <row r="3" spans="1:15" s="412" customFormat="1" ht="23.25">
      <c r="A3" s="769" t="s">
        <v>13</v>
      </c>
      <c r="B3" s="769"/>
      <c r="C3" s="769"/>
      <c r="D3" s="769"/>
      <c r="E3" s="769"/>
      <c r="F3" s="769"/>
      <c r="G3" s="769"/>
    </row>
    <row r="4" spans="1:15" s="2" customFormat="1" ht="21.75">
      <c r="A4" s="770" t="s">
        <v>634</v>
      </c>
      <c r="B4" s="770"/>
      <c r="C4" s="770"/>
      <c r="D4" s="770"/>
      <c r="E4" s="770"/>
      <c r="F4" s="770"/>
      <c r="G4" s="770"/>
      <c r="H4" s="605"/>
      <c r="I4" s="605"/>
      <c r="J4" s="605"/>
      <c r="K4" s="605"/>
    </row>
    <row r="5" spans="1:15" s="2" customFormat="1" ht="18">
      <c r="A5" s="809" t="s">
        <v>80</v>
      </c>
      <c r="B5" s="771"/>
      <c r="C5" s="771"/>
      <c r="D5" s="771"/>
      <c r="E5" s="771"/>
      <c r="F5" s="771"/>
      <c r="G5" s="771"/>
    </row>
    <row r="6" spans="1:15" ht="15">
      <c r="A6" s="772" t="s">
        <v>599</v>
      </c>
      <c r="B6" s="772"/>
      <c r="C6" s="772"/>
      <c r="D6" s="772"/>
      <c r="E6" s="772"/>
      <c r="F6" s="772"/>
      <c r="G6" s="772"/>
      <c r="H6" s="419"/>
      <c r="I6" s="419"/>
      <c r="J6" s="419"/>
      <c r="K6" s="419"/>
    </row>
    <row r="7" spans="1:15" s="7" customFormat="1" ht="15.75">
      <c r="A7" s="4" t="s">
        <v>127</v>
      </c>
      <c r="B7" s="5"/>
      <c r="C7" s="5"/>
      <c r="D7" s="6"/>
      <c r="F7" s="5"/>
      <c r="G7" s="8" t="s">
        <v>218</v>
      </c>
      <c r="H7" s="6"/>
      <c r="J7" s="5"/>
      <c r="L7" s="5"/>
      <c r="M7" s="5"/>
    </row>
    <row r="8" spans="1:15" ht="39" customHeight="1" thickBot="1">
      <c r="A8" s="810" t="s">
        <v>414</v>
      </c>
      <c r="B8" s="812" t="s">
        <v>409</v>
      </c>
      <c r="C8" s="812" t="s">
        <v>410</v>
      </c>
      <c r="D8" s="812" t="s">
        <v>411</v>
      </c>
      <c r="E8" s="812" t="s">
        <v>412</v>
      </c>
      <c r="F8" s="800" t="s">
        <v>413</v>
      </c>
      <c r="G8" s="816" t="s">
        <v>474</v>
      </c>
      <c r="K8" s="814" t="s">
        <v>276</v>
      </c>
      <c r="L8" s="814" t="s">
        <v>275</v>
      </c>
      <c r="M8" s="814" t="s">
        <v>274</v>
      </c>
      <c r="N8" s="814" t="s">
        <v>273</v>
      </c>
    </row>
    <row r="9" spans="1:15" s="10" customFormat="1" ht="33" customHeight="1" thickTop="1">
      <c r="A9" s="811"/>
      <c r="B9" s="813"/>
      <c r="C9" s="813"/>
      <c r="D9" s="813"/>
      <c r="E9" s="813"/>
      <c r="F9" s="801"/>
      <c r="G9" s="817"/>
      <c r="I9" s="18"/>
      <c r="J9" s="18"/>
      <c r="K9" s="815"/>
      <c r="L9" s="815"/>
      <c r="M9" s="815"/>
      <c r="N9" s="815"/>
    </row>
    <row r="10" spans="1:15" s="10" customFormat="1" ht="28.5" customHeight="1" thickBot="1">
      <c r="A10" s="606" t="s">
        <v>88</v>
      </c>
      <c r="B10" s="122">
        <v>158</v>
      </c>
      <c r="C10" s="122">
        <v>31</v>
      </c>
      <c r="D10" s="122">
        <v>3</v>
      </c>
      <c r="E10" s="122">
        <v>4</v>
      </c>
      <c r="F10" s="123">
        <f t="shared" ref="F10:F15" si="0">SUM(B10:E10)</f>
        <v>196</v>
      </c>
      <c r="G10" s="100" t="s">
        <v>126</v>
      </c>
      <c r="H10" s="10">
        <f>SUM(B10:G10)</f>
        <v>392</v>
      </c>
      <c r="K10" s="147">
        <f>B17</f>
        <v>81.147540983606561</v>
      </c>
      <c r="L10" s="147">
        <f>C17</f>
        <v>14.207650273224044</v>
      </c>
      <c r="M10" s="147">
        <f>D17</f>
        <v>3.0054644808743167</v>
      </c>
      <c r="N10" s="147">
        <f>E17</f>
        <v>1.639344262295082</v>
      </c>
      <c r="O10" s="10">
        <f>SUM(K10:N10)</f>
        <v>100.00000000000001</v>
      </c>
    </row>
    <row r="11" spans="1:15" s="10" customFormat="1" ht="28.5" customHeight="1" thickBot="1">
      <c r="A11" s="607" t="s">
        <v>75</v>
      </c>
      <c r="B11" s="43">
        <v>7</v>
      </c>
      <c r="C11" s="43">
        <v>3</v>
      </c>
      <c r="D11" s="43">
        <v>0</v>
      </c>
      <c r="E11" s="43">
        <v>1</v>
      </c>
      <c r="F11" s="124">
        <f t="shared" si="0"/>
        <v>11</v>
      </c>
      <c r="G11" s="101" t="s">
        <v>70</v>
      </c>
    </row>
    <row r="12" spans="1:15" s="10" customFormat="1" ht="28.5" customHeight="1" thickBot="1">
      <c r="A12" s="608" t="s">
        <v>76</v>
      </c>
      <c r="B12" s="125">
        <v>99</v>
      </c>
      <c r="C12" s="125">
        <v>14</v>
      </c>
      <c r="D12" s="125">
        <v>5</v>
      </c>
      <c r="E12" s="125">
        <v>1</v>
      </c>
      <c r="F12" s="126">
        <f t="shared" si="0"/>
        <v>119</v>
      </c>
      <c r="G12" s="102" t="s">
        <v>71</v>
      </c>
      <c r="I12" s="72" t="s">
        <v>280</v>
      </c>
      <c r="J12" s="10">
        <f>F10</f>
        <v>196</v>
      </c>
    </row>
    <row r="13" spans="1:15" s="10" customFormat="1" ht="28.5" customHeight="1" thickBot="1">
      <c r="A13" s="607" t="s">
        <v>77</v>
      </c>
      <c r="B13" s="43">
        <v>23</v>
      </c>
      <c r="C13" s="43">
        <v>2</v>
      </c>
      <c r="D13" s="43">
        <v>3</v>
      </c>
      <c r="E13" s="43">
        <v>0</v>
      </c>
      <c r="F13" s="124">
        <f t="shared" si="0"/>
        <v>28</v>
      </c>
      <c r="G13" s="101" t="s">
        <v>72</v>
      </c>
      <c r="I13" s="72" t="s">
        <v>110</v>
      </c>
      <c r="J13" s="10">
        <f t="shared" ref="J13:J15" si="1">F11</f>
        <v>11</v>
      </c>
    </row>
    <row r="14" spans="1:15" s="10" customFormat="1" ht="28.5" customHeight="1" thickBot="1">
      <c r="A14" s="608" t="s">
        <v>78</v>
      </c>
      <c r="B14" s="125">
        <v>1</v>
      </c>
      <c r="C14" s="125">
        <v>1</v>
      </c>
      <c r="D14" s="125">
        <v>0</v>
      </c>
      <c r="E14" s="125">
        <v>0</v>
      </c>
      <c r="F14" s="126">
        <f t="shared" si="0"/>
        <v>2</v>
      </c>
      <c r="G14" s="102" t="s">
        <v>73</v>
      </c>
      <c r="I14" s="72" t="s">
        <v>111</v>
      </c>
      <c r="J14" s="10">
        <f t="shared" si="1"/>
        <v>119</v>
      </c>
    </row>
    <row r="15" spans="1:15" s="10" customFormat="1" ht="28.5" customHeight="1">
      <c r="A15" s="609" t="s">
        <v>79</v>
      </c>
      <c r="B15" s="136">
        <v>9</v>
      </c>
      <c r="C15" s="136">
        <v>1</v>
      </c>
      <c r="D15" s="136">
        <v>0</v>
      </c>
      <c r="E15" s="136">
        <v>0</v>
      </c>
      <c r="F15" s="137">
        <f t="shared" si="0"/>
        <v>10</v>
      </c>
      <c r="G15" s="103" t="s">
        <v>74</v>
      </c>
      <c r="I15" s="72" t="s">
        <v>112</v>
      </c>
      <c r="J15" s="10">
        <f t="shared" si="1"/>
        <v>28</v>
      </c>
    </row>
    <row r="16" spans="1:15" s="10" customFormat="1" ht="28.5" customHeight="1">
      <c r="A16" s="610" t="s">
        <v>23</v>
      </c>
      <c r="B16" s="138">
        <f>SUM(B10:B15)</f>
        <v>297</v>
      </c>
      <c r="C16" s="138">
        <f t="shared" ref="C16:F16" si="2">SUM(C10:C15)</f>
        <v>52</v>
      </c>
      <c r="D16" s="138">
        <f t="shared" si="2"/>
        <v>11</v>
      </c>
      <c r="E16" s="138">
        <f t="shared" si="2"/>
        <v>6</v>
      </c>
      <c r="F16" s="138">
        <f t="shared" si="2"/>
        <v>366</v>
      </c>
      <c r="G16" s="139" t="s">
        <v>24</v>
      </c>
      <c r="I16" s="72"/>
    </row>
    <row r="17" spans="1:13" s="10" customFormat="1" ht="28.5" customHeight="1">
      <c r="A17" s="611" t="s">
        <v>300</v>
      </c>
      <c r="B17" s="146">
        <f>(B16/$F$16)*100</f>
        <v>81.147540983606561</v>
      </c>
      <c r="C17" s="146">
        <f>(C16/$F$16)*100</f>
        <v>14.207650273224044</v>
      </c>
      <c r="D17" s="146">
        <f>(D16/$F$16)*100</f>
        <v>3.0054644808743167</v>
      </c>
      <c r="E17" s="146">
        <f>(E16/$F$16)*100</f>
        <v>1.639344262295082</v>
      </c>
      <c r="F17" s="140">
        <f>SUM(B17:E17)</f>
        <v>100.00000000000001</v>
      </c>
      <c r="G17" s="141" t="s">
        <v>301</v>
      </c>
      <c r="I17" s="72" t="s">
        <v>113</v>
      </c>
      <c r="J17" s="10">
        <f>F14</f>
        <v>2</v>
      </c>
    </row>
    <row r="18" spans="1:13" ht="21" customHeight="1">
      <c r="A18" s="64"/>
      <c r="B18" s="65"/>
      <c r="C18" s="65"/>
      <c r="D18" s="65"/>
      <c r="E18" s="65"/>
      <c r="F18" s="65"/>
      <c r="G18" s="64"/>
      <c r="I18" s="72" t="s">
        <v>114</v>
      </c>
      <c r="J18" s="10">
        <f>F15</f>
        <v>10</v>
      </c>
    </row>
    <row r="19" spans="1:13" s="59" customFormat="1" ht="21.75">
      <c r="A19" s="737" t="s">
        <v>448</v>
      </c>
      <c r="B19" s="737"/>
      <c r="C19" s="737"/>
      <c r="D19" s="737"/>
      <c r="E19" s="737"/>
      <c r="F19" s="737"/>
      <c r="G19" s="737"/>
      <c r="H19" s="597"/>
      <c r="I19" s="597"/>
      <c r="J19" s="597"/>
      <c r="K19" s="597"/>
    </row>
    <row r="20" spans="1:13" s="59" customFormat="1" ht="21.75">
      <c r="A20" s="770" t="s">
        <v>634</v>
      </c>
      <c r="B20" s="770"/>
      <c r="C20" s="770"/>
      <c r="D20" s="770"/>
      <c r="E20" s="770"/>
      <c r="F20" s="770"/>
      <c r="G20" s="770"/>
      <c r="H20" s="597"/>
      <c r="I20" s="597"/>
      <c r="J20" s="597"/>
      <c r="K20" s="597"/>
    </row>
    <row r="21" spans="1:13" s="59" customFormat="1" ht="15">
      <c r="A21" s="738" t="s">
        <v>449</v>
      </c>
      <c r="B21" s="738"/>
      <c r="C21" s="738"/>
      <c r="D21" s="738"/>
      <c r="E21" s="738"/>
      <c r="F21" s="738"/>
      <c r="G21" s="738"/>
      <c r="H21" s="416"/>
      <c r="I21" s="174"/>
      <c r="J21" s="174"/>
      <c r="K21" s="174"/>
      <c r="L21" s="174"/>
      <c r="M21" s="174"/>
    </row>
    <row r="22" spans="1:13" s="59" customFormat="1" ht="15">
      <c r="A22" s="772" t="s">
        <v>599</v>
      </c>
      <c r="B22" s="772"/>
      <c r="C22" s="772"/>
      <c r="D22" s="772"/>
      <c r="E22" s="772"/>
      <c r="F22" s="772"/>
      <c r="G22" s="772"/>
      <c r="H22" s="416"/>
      <c r="I22" s="174"/>
      <c r="J22" s="174"/>
      <c r="K22" s="174"/>
      <c r="L22" s="174"/>
      <c r="M22" s="174"/>
    </row>
    <row r="23" spans="1:13" ht="14.25">
      <c r="A23" s="64"/>
      <c r="B23" s="65"/>
      <c r="C23" s="65"/>
      <c r="D23" s="65"/>
      <c r="E23" s="65"/>
      <c r="F23" s="65"/>
      <c r="G23" s="64"/>
      <c r="I23" s="174"/>
      <c r="J23" s="174"/>
      <c r="K23" s="174"/>
      <c r="L23" s="174"/>
      <c r="M23" s="174"/>
    </row>
    <row r="24" spans="1:13" ht="18" customHeight="1">
      <c r="A24" s="64"/>
      <c r="B24" s="65"/>
      <c r="C24" s="65"/>
      <c r="D24" s="65"/>
      <c r="E24" s="65"/>
      <c r="F24" s="65"/>
      <c r="G24" s="64"/>
      <c r="I24" s="174"/>
      <c r="J24" s="174"/>
      <c r="K24" s="174"/>
      <c r="L24" s="174"/>
      <c r="M24" s="174"/>
    </row>
    <row r="25" spans="1:13" ht="18" customHeight="1">
      <c r="A25" s="64"/>
      <c r="B25" s="65"/>
      <c r="C25" s="65"/>
      <c r="D25" s="65"/>
      <c r="E25" s="65"/>
      <c r="F25" s="65"/>
      <c r="G25" s="64"/>
      <c r="I25" s="174"/>
      <c r="J25" s="174"/>
      <c r="K25" s="174"/>
      <c r="L25" s="174"/>
      <c r="M25" s="174"/>
    </row>
    <row r="26" spans="1:13" ht="18" customHeight="1">
      <c r="A26" s="64"/>
      <c r="B26" s="65"/>
      <c r="C26" s="65"/>
      <c r="D26" s="65"/>
      <c r="E26" s="65"/>
      <c r="F26" s="65"/>
      <c r="G26" s="64"/>
      <c r="I26" s="174"/>
      <c r="J26" s="174"/>
      <c r="K26" s="174"/>
      <c r="L26" s="174"/>
      <c r="M26" s="174"/>
    </row>
    <row r="27" spans="1:13" ht="18" customHeight="1">
      <c r="A27" s="64"/>
      <c r="B27" s="65"/>
      <c r="C27" s="65"/>
      <c r="D27" s="65"/>
      <c r="E27" s="65"/>
      <c r="F27" s="65"/>
      <c r="G27" s="64"/>
    </row>
    <row r="28" spans="1:13" ht="18" customHeight="1">
      <c r="A28" s="64"/>
      <c r="B28" s="65"/>
      <c r="C28" s="65"/>
      <c r="D28" s="65"/>
      <c r="E28" s="65"/>
      <c r="F28" s="65"/>
      <c r="G28" s="64"/>
    </row>
    <row r="29" spans="1:13" ht="18" customHeight="1">
      <c r="A29" s="64"/>
      <c r="B29" s="65"/>
      <c r="C29" s="65"/>
      <c r="D29" s="65"/>
      <c r="E29" s="65"/>
      <c r="F29" s="65"/>
      <c r="G29" s="64"/>
    </row>
    <row r="30" spans="1:13" ht="18" customHeight="1">
      <c r="A30" s="64"/>
      <c r="B30" s="65"/>
      <c r="C30" s="65"/>
      <c r="D30" s="65"/>
      <c r="E30" s="65"/>
      <c r="F30" s="65"/>
      <c r="G30" s="64"/>
    </row>
    <row r="31" spans="1:13" ht="18" customHeight="1">
      <c r="A31" s="64"/>
      <c r="B31" s="65"/>
      <c r="C31" s="65"/>
      <c r="D31" s="65"/>
      <c r="E31" s="65"/>
      <c r="F31" s="65"/>
      <c r="G31" s="64"/>
    </row>
    <row r="32" spans="1:13" ht="18" customHeight="1">
      <c r="A32" s="64"/>
      <c r="B32" s="65"/>
      <c r="C32" s="65"/>
      <c r="D32" s="65"/>
      <c r="E32" s="65"/>
      <c r="F32" s="65"/>
      <c r="G32" s="64"/>
    </row>
    <row r="33" spans="1:9" ht="18" customHeight="1">
      <c r="A33" s="64"/>
      <c r="B33" s="65"/>
      <c r="C33" s="65"/>
      <c r="D33" s="65"/>
      <c r="E33" s="65"/>
      <c r="F33" s="65"/>
      <c r="G33" s="64"/>
    </row>
    <row r="34" spans="1:9" ht="18" customHeight="1">
      <c r="A34" s="64"/>
      <c r="B34" s="65"/>
      <c r="C34" s="65"/>
      <c r="D34" s="65"/>
      <c r="E34" s="65"/>
      <c r="F34" s="65"/>
      <c r="G34" s="64"/>
    </row>
    <row r="35" spans="1:9">
      <c r="A35" s="64"/>
      <c r="B35" s="65"/>
      <c r="C35" s="65"/>
      <c r="D35" s="65"/>
      <c r="E35" s="65"/>
      <c r="F35" s="65"/>
      <c r="G35" s="64"/>
    </row>
    <row r="36" spans="1:9">
      <c r="A36" s="64"/>
      <c r="B36" s="65"/>
      <c r="C36" s="65"/>
      <c r="D36" s="65"/>
      <c r="E36" s="65"/>
      <c r="F36" s="65"/>
      <c r="G36" s="64"/>
    </row>
    <row r="37" spans="1:9">
      <c r="A37" s="64"/>
      <c r="B37" s="65"/>
      <c r="C37" s="65"/>
      <c r="D37" s="65"/>
      <c r="E37" s="65"/>
      <c r="F37" s="65"/>
      <c r="G37" s="64"/>
    </row>
    <row r="38" spans="1:9">
      <c r="A38" s="64"/>
      <c r="B38" s="65"/>
      <c r="C38" s="65"/>
      <c r="D38" s="65"/>
      <c r="E38" s="65"/>
      <c r="F38" s="65"/>
      <c r="G38" s="64"/>
    </row>
    <row r="39" spans="1:9">
      <c r="A39" s="64"/>
      <c r="B39" s="65"/>
      <c r="C39" s="65"/>
      <c r="D39" s="65"/>
      <c r="E39" s="65"/>
      <c r="F39" s="65"/>
      <c r="G39" s="64"/>
    </row>
    <row r="40" spans="1:9">
      <c r="A40" s="64"/>
      <c r="B40" s="65"/>
      <c r="C40" s="65"/>
      <c r="D40" s="65"/>
      <c r="E40" s="65"/>
      <c r="F40" s="65"/>
      <c r="G40" s="64"/>
    </row>
    <row r="41" spans="1:9">
      <c r="A41" s="64"/>
      <c r="B41" s="65"/>
      <c r="C41" s="65"/>
      <c r="D41" s="65"/>
      <c r="E41" s="65"/>
      <c r="F41" s="65"/>
      <c r="G41" s="64"/>
    </row>
    <row r="42" spans="1:9">
      <c r="A42" s="64"/>
      <c r="B42" s="65"/>
      <c r="C42" s="65"/>
      <c r="D42" s="65"/>
      <c r="E42" s="65"/>
      <c r="F42" s="65"/>
      <c r="G42" s="64"/>
    </row>
    <row r="43" spans="1:9">
      <c r="A43" s="64"/>
      <c r="B43" s="65"/>
      <c r="C43" s="65"/>
      <c r="D43" s="65"/>
      <c r="E43" s="65"/>
      <c r="F43" s="65"/>
      <c r="G43" s="64"/>
    </row>
    <row r="44" spans="1:9" ht="23.25" customHeight="1">
      <c r="A44" s="64"/>
      <c r="B44" s="65"/>
      <c r="C44" s="65"/>
      <c r="D44" s="65"/>
      <c r="E44" s="65"/>
      <c r="F44" s="65"/>
      <c r="G44" s="64"/>
    </row>
    <row r="45" spans="1:9">
      <c r="A45" s="64"/>
      <c r="B45" s="65"/>
      <c r="C45" s="65"/>
      <c r="D45" s="65"/>
      <c r="E45" s="65"/>
      <c r="F45" s="65"/>
      <c r="G45" s="64"/>
    </row>
    <row r="46" spans="1:9">
      <c r="A46" s="64"/>
      <c r="B46" s="65"/>
      <c r="C46" s="65"/>
      <c r="D46" s="65"/>
      <c r="E46" s="65"/>
      <c r="F46" s="65"/>
      <c r="G46" s="64"/>
    </row>
    <row r="47" spans="1:9">
      <c r="A47" s="760" t="s">
        <v>415</v>
      </c>
      <c r="B47" s="760"/>
      <c r="C47" s="760"/>
      <c r="D47" s="760"/>
      <c r="E47" s="760"/>
      <c r="F47" s="760"/>
      <c r="G47" s="760"/>
      <c r="H47" s="59"/>
      <c r="I47" s="59"/>
    </row>
    <row r="48" spans="1:9">
      <c r="A48" s="64"/>
      <c r="B48" s="65"/>
      <c r="C48" s="65"/>
      <c r="D48" s="65"/>
      <c r="E48" s="65"/>
      <c r="F48" s="65"/>
      <c r="G48" s="64"/>
    </row>
  </sheetData>
  <mergeCells count="20">
    <mergeCell ref="A20:G20"/>
    <mergeCell ref="A21:G21"/>
    <mergeCell ref="A22:G22"/>
    <mergeCell ref="A47:G47"/>
    <mergeCell ref="G8:G9"/>
    <mergeCell ref="K8:K9"/>
    <mergeCell ref="L8:L9"/>
    <mergeCell ref="M8:M9"/>
    <mergeCell ref="N8:N9"/>
    <mergeCell ref="A19:G1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9" scale="95" orientation="landscape" r:id="rId1"/>
  <headerFooter>
    <oddFooter>&amp;C_&amp;P_</oddFooter>
  </headerFooter>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BA63D-B302-474D-9367-1903CB6B2C17}">
  <sheetPr codeName="Sheet19"/>
  <dimension ref="A1:L21"/>
  <sheetViews>
    <sheetView rightToLeft="1" view="pageBreakPreview" zoomScaleNormal="100" zoomScaleSheetLayoutView="100" workbookViewId="0">
      <selection activeCell="A6" sqref="A6:L6"/>
    </sheetView>
  </sheetViews>
  <sheetFormatPr defaultRowHeight="15"/>
  <cols>
    <col min="1" max="1" width="14.140625" customWidth="1"/>
    <col min="2" max="9" width="10" customWidth="1"/>
    <col min="10" max="10" width="12" customWidth="1"/>
    <col min="11" max="11" width="11.140625" customWidth="1"/>
    <col min="12" max="12" width="15.85546875" customWidth="1"/>
  </cols>
  <sheetData>
    <row r="1" spans="1:12" s="3" customFormat="1" ht="30.75">
      <c r="A1" s="573" t="s">
        <v>101</v>
      </c>
      <c r="B1" s="371"/>
      <c r="C1" s="371"/>
      <c r="D1" s="371"/>
      <c r="E1" s="371"/>
      <c r="F1" s="371"/>
      <c r="G1" s="371"/>
      <c r="H1" s="373"/>
      <c r="I1" s="371"/>
      <c r="J1" s="371"/>
      <c r="K1" s="373"/>
      <c r="L1" s="372" t="s">
        <v>124</v>
      </c>
    </row>
    <row r="2" spans="1:12" s="3" customFormat="1" ht="12" customHeight="1">
      <c r="A2" s="64"/>
      <c r="B2" s="65"/>
      <c r="C2" s="65"/>
      <c r="D2" s="65"/>
      <c r="E2" s="65"/>
      <c r="F2" s="65"/>
      <c r="G2" s="65"/>
      <c r="H2" s="65"/>
      <c r="I2" s="65"/>
      <c r="J2" s="65"/>
      <c r="K2" s="65"/>
      <c r="L2" s="65"/>
    </row>
    <row r="3" spans="1:12" s="412" customFormat="1" ht="23.25">
      <c r="A3" s="769" t="s">
        <v>302</v>
      </c>
      <c r="B3" s="769"/>
      <c r="C3" s="769"/>
      <c r="D3" s="769"/>
      <c r="E3" s="769"/>
      <c r="F3" s="769"/>
      <c r="G3" s="769"/>
      <c r="H3" s="769"/>
      <c r="I3" s="769"/>
      <c r="J3" s="769"/>
      <c r="K3" s="769"/>
      <c r="L3" s="769"/>
    </row>
    <row r="4" spans="1:12" s="2" customFormat="1" ht="21.75">
      <c r="A4" s="770" t="s">
        <v>634</v>
      </c>
      <c r="B4" s="770"/>
      <c r="C4" s="770"/>
      <c r="D4" s="770"/>
      <c r="E4" s="770"/>
      <c r="F4" s="770"/>
      <c r="G4" s="770"/>
      <c r="H4" s="770"/>
      <c r="I4" s="770"/>
      <c r="J4" s="770"/>
      <c r="K4" s="770"/>
      <c r="L4" s="770"/>
    </row>
    <row r="5" spans="1:12" s="2" customFormat="1" ht="18" customHeight="1">
      <c r="A5" s="809" t="s">
        <v>303</v>
      </c>
      <c r="B5" s="809"/>
      <c r="C5" s="809"/>
      <c r="D5" s="809"/>
      <c r="E5" s="809"/>
      <c r="F5" s="809"/>
      <c r="G5" s="809"/>
      <c r="H5" s="809"/>
      <c r="I5" s="809"/>
      <c r="J5" s="809"/>
      <c r="K5" s="809"/>
      <c r="L5" s="809"/>
    </row>
    <row r="6" spans="1:12" s="3" customFormat="1">
      <c r="A6" s="772" t="s">
        <v>599</v>
      </c>
      <c r="B6" s="772"/>
      <c r="C6" s="772"/>
      <c r="D6" s="772"/>
      <c r="E6" s="772"/>
      <c r="F6" s="772"/>
      <c r="G6" s="772"/>
      <c r="H6" s="772"/>
      <c r="I6" s="772"/>
      <c r="J6" s="772"/>
      <c r="K6" s="772"/>
      <c r="L6" s="772"/>
    </row>
    <row r="7" spans="1:12" s="7" customFormat="1" ht="15.75">
      <c r="A7" s="4" t="s">
        <v>160</v>
      </c>
      <c r="B7" s="4"/>
      <c r="C7" s="4"/>
      <c r="D7" s="4"/>
      <c r="E7" s="4"/>
      <c r="F7" s="4"/>
      <c r="G7" s="4"/>
      <c r="H7" s="148"/>
      <c r="I7" s="148"/>
      <c r="J7" s="41"/>
      <c r="K7" s="41"/>
      <c r="L7" s="8" t="s">
        <v>244</v>
      </c>
    </row>
    <row r="8" spans="1:12" ht="15" customHeight="1" thickBot="1">
      <c r="A8" s="773" t="s">
        <v>314</v>
      </c>
      <c r="B8" s="781" t="s">
        <v>306</v>
      </c>
      <c r="C8" s="818"/>
      <c r="D8" s="818"/>
      <c r="E8" s="818"/>
      <c r="F8" s="818"/>
      <c r="G8" s="818"/>
      <c r="H8" s="818"/>
      <c r="I8" s="818"/>
      <c r="J8" s="818"/>
      <c r="K8" s="818"/>
      <c r="L8" s="819" t="s">
        <v>317</v>
      </c>
    </row>
    <row r="9" spans="1:12" ht="15.75" thickBot="1">
      <c r="A9" s="780"/>
      <c r="B9" s="785" t="s">
        <v>289</v>
      </c>
      <c r="C9" s="785"/>
      <c r="D9" s="785"/>
      <c r="E9" s="785"/>
      <c r="F9" s="785"/>
      <c r="G9" s="785"/>
      <c r="H9" s="785"/>
      <c r="I9" s="785"/>
      <c r="J9" s="785"/>
      <c r="K9" s="785"/>
      <c r="L9" s="820"/>
    </row>
    <row r="10" spans="1:12" ht="27.6" customHeight="1" thickBot="1">
      <c r="A10" s="780"/>
      <c r="B10" s="584" t="s">
        <v>50</v>
      </c>
      <c r="C10" s="584" t="s">
        <v>52</v>
      </c>
      <c r="D10" s="584" t="s">
        <v>54</v>
      </c>
      <c r="E10" s="584" t="s">
        <v>475</v>
      </c>
      <c r="F10" s="584" t="s">
        <v>57</v>
      </c>
      <c r="G10" s="584" t="s">
        <v>59</v>
      </c>
      <c r="H10" s="584" t="s">
        <v>61</v>
      </c>
      <c r="I10" s="584" t="s">
        <v>288</v>
      </c>
      <c r="J10" s="584" t="s">
        <v>64</v>
      </c>
      <c r="K10" s="584" t="s">
        <v>11</v>
      </c>
      <c r="L10" s="820"/>
    </row>
    <row r="11" spans="1:12" ht="27.6" customHeight="1">
      <c r="A11" s="774"/>
      <c r="B11" s="429" t="s">
        <v>51</v>
      </c>
      <c r="C11" s="429" t="s">
        <v>53</v>
      </c>
      <c r="D11" s="429" t="s">
        <v>55</v>
      </c>
      <c r="E11" s="429" t="s">
        <v>56</v>
      </c>
      <c r="F11" s="429" t="s">
        <v>58</v>
      </c>
      <c r="G11" s="429" t="s">
        <v>60</v>
      </c>
      <c r="H11" s="429" t="s">
        <v>62</v>
      </c>
      <c r="I11" s="429" t="s">
        <v>149</v>
      </c>
      <c r="J11" s="429" t="s">
        <v>272</v>
      </c>
      <c r="K11" s="389" t="s">
        <v>12</v>
      </c>
      <c r="L11" s="821"/>
    </row>
    <row r="12" spans="1:12" ht="21" customHeight="1" thickBot="1">
      <c r="A12" s="612" t="s">
        <v>50</v>
      </c>
      <c r="B12" s="535">
        <v>137</v>
      </c>
      <c r="C12" s="535">
        <v>30</v>
      </c>
      <c r="D12" s="535">
        <v>4</v>
      </c>
      <c r="E12" s="535">
        <v>3</v>
      </c>
      <c r="F12" s="535">
        <v>2</v>
      </c>
      <c r="G12" s="535">
        <v>0</v>
      </c>
      <c r="H12" s="535">
        <v>6</v>
      </c>
      <c r="I12" s="535">
        <v>0</v>
      </c>
      <c r="J12" s="535">
        <v>1</v>
      </c>
      <c r="K12" s="222">
        <f>SUM(B12:J12)</f>
        <v>183</v>
      </c>
      <c r="L12" s="223" t="s">
        <v>51</v>
      </c>
    </row>
    <row r="13" spans="1:12" ht="21" customHeight="1" thickBot="1">
      <c r="A13" s="613" t="s">
        <v>52</v>
      </c>
      <c r="B13" s="537">
        <v>33</v>
      </c>
      <c r="C13" s="537">
        <v>67</v>
      </c>
      <c r="D13" s="537">
        <v>2</v>
      </c>
      <c r="E13" s="537">
        <v>6</v>
      </c>
      <c r="F13" s="537">
        <v>1</v>
      </c>
      <c r="G13" s="537">
        <v>0</v>
      </c>
      <c r="H13" s="537">
        <v>2</v>
      </c>
      <c r="I13" s="537">
        <v>0</v>
      </c>
      <c r="J13" s="537">
        <v>0</v>
      </c>
      <c r="K13" s="538">
        <f t="shared" ref="K13:K20" si="0">SUM(B13:J13)</f>
        <v>111</v>
      </c>
      <c r="L13" s="225" t="s">
        <v>53</v>
      </c>
    </row>
    <row r="14" spans="1:12" ht="21" customHeight="1" thickBot="1">
      <c r="A14" s="614" t="s">
        <v>54</v>
      </c>
      <c r="B14" s="536">
        <v>5</v>
      </c>
      <c r="C14" s="536">
        <v>4</v>
      </c>
      <c r="D14" s="536">
        <v>8</v>
      </c>
      <c r="E14" s="536">
        <v>0</v>
      </c>
      <c r="F14" s="536">
        <v>1</v>
      </c>
      <c r="G14" s="536">
        <v>0</v>
      </c>
      <c r="H14" s="536">
        <v>2</v>
      </c>
      <c r="I14" s="536">
        <v>0</v>
      </c>
      <c r="J14" s="536">
        <v>0</v>
      </c>
      <c r="K14" s="222">
        <f t="shared" si="0"/>
        <v>20</v>
      </c>
      <c r="L14" s="242" t="s">
        <v>55</v>
      </c>
    </row>
    <row r="15" spans="1:12" ht="21" customHeight="1" thickBot="1">
      <c r="A15" s="613" t="s">
        <v>84</v>
      </c>
      <c r="B15" s="537">
        <v>8</v>
      </c>
      <c r="C15" s="537">
        <v>4</v>
      </c>
      <c r="D15" s="537">
        <v>0</v>
      </c>
      <c r="E15" s="537">
        <v>8</v>
      </c>
      <c r="F15" s="537">
        <v>0</v>
      </c>
      <c r="G15" s="537">
        <v>0</v>
      </c>
      <c r="H15" s="537">
        <v>0</v>
      </c>
      <c r="I15" s="537">
        <v>0</v>
      </c>
      <c r="J15" s="537">
        <v>0</v>
      </c>
      <c r="K15" s="538">
        <f t="shared" si="0"/>
        <v>20</v>
      </c>
      <c r="L15" s="225" t="s">
        <v>56</v>
      </c>
    </row>
    <row r="16" spans="1:12" ht="21" customHeight="1" thickBot="1">
      <c r="A16" s="614" t="s">
        <v>57</v>
      </c>
      <c r="B16" s="536">
        <v>0</v>
      </c>
      <c r="C16" s="536">
        <v>0</v>
      </c>
      <c r="D16" s="536">
        <v>0</v>
      </c>
      <c r="E16" s="536">
        <v>1</v>
      </c>
      <c r="F16" s="536">
        <v>3</v>
      </c>
      <c r="G16" s="536">
        <v>0</v>
      </c>
      <c r="H16" s="536">
        <v>2</v>
      </c>
      <c r="I16" s="536">
        <v>0</v>
      </c>
      <c r="J16" s="536">
        <v>0</v>
      </c>
      <c r="K16" s="222">
        <f t="shared" si="0"/>
        <v>6</v>
      </c>
      <c r="L16" s="242" t="s">
        <v>58</v>
      </c>
    </row>
    <row r="17" spans="1:12" ht="21" customHeight="1" thickBot="1">
      <c r="A17" s="613" t="s">
        <v>59</v>
      </c>
      <c r="B17" s="537">
        <v>2</v>
      </c>
      <c r="C17" s="537">
        <v>0</v>
      </c>
      <c r="D17" s="537">
        <v>0</v>
      </c>
      <c r="E17" s="537">
        <v>0</v>
      </c>
      <c r="F17" s="537">
        <v>0</v>
      </c>
      <c r="G17" s="537">
        <v>0</v>
      </c>
      <c r="H17" s="537">
        <v>0</v>
      </c>
      <c r="I17" s="537">
        <v>0</v>
      </c>
      <c r="J17" s="537">
        <v>0</v>
      </c>
      <c r="K17" s="538">
        <f t="shared" si="0"/>
        <v>2</v>
      </c>
      <c r="L17" s="225" t="s">
        <v>60</v>
      </c>
    </row>
    <row r="18" spans="1:12" ht="21" customHeight="1" thickBot="1">
      <c r="A18" s="614" t="s">
        <v>61</v>
      </c>
      <c r="B18" s="536">
        <v>5</v>
      </c>
      <c r="C18" s="536">
        <v>2</v>
      </c>
      <c r="D18" s="536">
        <v>0</v>
      </c>
      <c r="E18" s="536">
        <v>1</v>
      </c>
      <c r="F18" s="536">
        <v>0</v>
      </c>
      <c r="G18" s="536">
        <v>0</v>
      </c>
      <c r="H18" s="536">
        <v>12</v>
      </c>
      <c r="I18" s="536">
        <v>1</v>
      </c>
      <c r="J18" s="536">
        <v>0</v>
      </c>
      <c r="K18" s="222">
        <f t="shared" si="0"/>
        <v>21</v>
      </c>
      <c r="L18" s="242" t="s">
        <v>62</v>
      </c>
    </row>
    <row r="19" spans="1:12" ht="21" customHeight="1" thickBot="1">
      <c r="A19" s="613" t="s">
        <v>288</v>
      </c>
      <c r="B19" s="537">
        <v>2</v>
      </c>
      <c r="C19" s="537">
        <v>0</v>
      </c>
      <c r="D19" s="537">
        <v>0</v>
      </c>
      <c r="E19" s="537">
        <v>0</v>
      </c>
      <c r="F19" s="537">
        <v>0</v>
      </c>
      <c r="G19" s="537">
        <v>0</v>
      </c>
      <c r="H19" s="537">
        <v>0</v>
      </c>
      <c r="I19" s="537">
        <v>0</v>
      </c>
      <c r="J19" s="537">
        <v>0</v>
      </c>
      <c r="K19" s="538">
        <f t="shared" si="0"/>
        <v>2</v>
      </c>
      <c r="L19" s="225" t="s">
        <v>149</v>
      </c>
    </row>
    <row r="20" spans="1:12" ht="21" customHeight="1">
      <c r="A20" s="615" t="s">
        <v>64</v>
      </c>
      <c r="B20" s="539">
        <v>0</v>
      </c>
      <c r="C20" s="539">
        <v>1</v>
      </c>
      <c r="D20" s="539">
        <v>0</v>
      </c>
      <c r="E20" s="539">
        <v>0</v>
      </c>
      <c r="F20" s="539">
        <v>0</v>
      </c>
      <c r="G20" s="539">
        <v>0</v>
      </c>
      <c r="H20" s="539">
        <v>0</v>
      </c>
      <c r="I20" s="539">
        <v>0</v>
      </c>
      <c r="J20" s="539">
        <v>0</v>
      </c>
      <c r="K20" s="226">
        <f t="shared" si="0"/>
        <v>1</v>
      </c>
      <c r="L20" s="243" t="s">
        <v>272</v>
      </c>
    </row>
    <row r="21" spans="1:12" ht="25.5" customHeight="1">
      <c r="A21" s="616" t="s">
        <v>11</v>
      </c>
      <c r="B21" s="228">
        <f t="shared" ref="B21:K21" si="1">SUM(B12:B20)</f>
        <v>192</v>
      </c>
      <c r="C21" s="228">
        <f t="shared" si="1"/>
        <v>108</v>
      </c>
      <c r="D21" s="228">
        <f t="shared" si="1"/>
        <v>14</v>
      </c>
      <c r="E21" s="228">
        <f t="shared" si="1"/>
        <v>19</v>
      </c>
      <c r="F21" s="228">
        <f t="shared" si="1"/>
        <v>7</v>
      </c>
      <c r="G21" s="228">
        <f t="shared" si="1"/>
        <v>0</v>
      </c>
      <c r="H21" s="228">
        <f t="shared" si="1"/>
        <v>24</v>
      </c>
      <c r="I21" s="228">
        <f t="shared" si="1"/>
        <v>1</v>
      </c>
      <c r="J21" s="228">
        <f t="shared" si="1"/>
        <v>1</v>
      </c>
      <c r="K21" s="228">
        <f t="shared" si="1"/>
        <v>366</v>
      </c>
      <c r="L21" s="229" t="s">
        <v>12</v>
      </c>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9" scale="95" orientation="landscape" r:id="rId1"/>
  <headerFooter>
    <oddFooter>&amp;C_&amp;P_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7"/>
  <sheetViews>
    <sheetView rightToLeft="1" view="pageBreakPreview" zoomScaleNormal="100" zoomScaleSheetLayoutView="100" workbookViewId="0">
      <selection activeCell="T4" sqref="T4"/>
    </sheetView>
  </sheetViews>
  <sheetFormatPr defaultRowHeight="12.75"/>
  <cols>
    <col min="1" max="5" width="12.140625" style="1" customWidth="1"/>
    <col min="6" max="6" width="9" style="1" customWidth="1"/>
    <col min="7"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c r="A2" s="19"/>
      <c r="B2" s="19"/>
      <c r="C2" s="19"/>
      <c r="D2" s="19"/>
      <c r="E2" s="19"/>
      <c r="F2" s="19"/>
      <c r="G2" s="19"/>
      <c r="H2" s="19"/>
      <c r="I2" s="19"/>
      <c r="J2" s="19"/>
      <c r="K2" s="19"/>
    </row>
    <row r="3" spans="1:11" ht="41.25" customHeight="1">
      <c r="A3" s="713" t="s">
        <v>163</v>
      </c>
      <c r="B3" s="713"/>
      <c r="C3" s="713"/>
      <c r="D3" s="713"/>
      <c r="E3" s="713"/>
      <c r="F3" s="355"/>
      <c r="G3" s="714" t="s">
        <v>223</v>
      </c>
      <c r="H3" s="715"/>
      <c r="I3" s="715"/>
      <c r="J3" s="715"/>
      <c r="K3" s="715"/>
    </row>
    <row r="4" spans="1:11" ht="41.25" customHeight="1">
      <c r="A4" s="355"/>
      <c r="B4" s="355"/>
      <c r="C4" s="355"/>
      <c r="D4" s="355"/>
      <c r="E4" s="355"/>
      <c r="F4" s="355"/>
      <c r="G4" s="390"/>
      <c r="H4" s="391"/>
      <c r="I4" s="391"/>
      <c r="J4" s="391"/>
      <c r="K4" s="391"/>
    </row>
    <row r="5" spans="1:11" ht="96.75" customHeight="1">
      <c r="A5" s="716" t="s">
        <v>531</v>
      </c>
      <c r="B5" s="716"/>
      <c r="C5" s="716"/>
      <c r="D5" s="716"/>
      <c r="E5" s="716"/>
      <c r="F5" s="281"/>
      <c r="G5" s="717" t="s">
        <v>530</v>
      </c>
      <c r="H5" s="717"/>
      <c r="I5" s="717"/>
      <c r="J5" s="717"/>
      <c r="K5" s="717"/>
    </row>
    <row r="6" spans="1:11" ht="4.5" customHeight="1">
      <c r="A6" s="442"/>
      <c r="B6" s="442"/>
      <c r="C6" s="442"/>
      <c r="D6" s="442"/>
      <c r="E6" s="442"/>
      <c r="F6" s="282"/>
      <c r="G6" s="441"/>
      <c r="H6" s="441"/>
      <c r="I6" s="441"/>
      <c r="J6" s="441"/>
      <c r="K6" s="441"/>
    </row>
    <row r="7" spans="1:11" ht="78.75" customHeight="1">
      <c r="A7" s="716" t="s">
        <v>401</v>
      </c>
      <c r="B7" s="716"/>
      <c r="C7" s="716"/>
      <c r="D7" s="716"/>
      <c r="E7" s="716"/>
      <c r="F7" s="281"/>
      <c r="G7" s="717" t="s">
        <v>402</v>
      </c>
      <c r="H7" s="717"/>
      <c r="I7" s="717"/>
      <c r="J7" s="717"/>
      <c r="K7" s="717"/>
    </row>
    <row r="8" spans="1:11" ht="4.5" customHeight="1">
      <c r="A8" s="442"/>
      <c r="B8" s="442"/>
      <c r="C8" s="442"/>
      <c r="D8" s="442"/>
      <c r="E8" s="442"/>
      <c r="F8" s="282"/>
      <c r="G8" s="441"/>
      <c r="H8" s="441"/>
      <c r="I8" s="441"/>
      <c r="J8" s="441"/>
      <c r="K8" s="441"/>
    </row>
    <row r="9" spans="1:11" ht="99" customHeight="1">
      <c r="A9" s="716" t="s">
        <v>377</v>
      </c>
      <c r="B9" s="716"/>
      <c r="C9" s="716"/>
      <c r="D9" s="716"/>
      <c r="E9" s="716"/>
      <c r="F9" s="281"/>
      <c r="G9" s="717" t="s">
        <v>232</v>
      </c>
      <c r="H9" s="717"/>
      <c r="I9" s="717"/>
      <c r="J9" s="717"/>
      <c r="K9" s="717"/>
    </row>
    <row r="10" spans="1:11">
      <c r="A10" s="19"/>
      <c r="B10" s="19"/>
      <c r="C10" s="19"/>
      <c r="D10" s="19"/>
      <c r="E10" s="19"/>
      <c r="F10" s="19"/>
      <c r="G10" s="283"/>
      <c r="H10" s="283"/>
      <c r="I10" s="283"/>
      <c r="J10" s="283"/>
      <c r="K10" s="283"/>
    </row>
    <row r="11" spans="1:11">
      <c r="A11" s="19"/>
      <c r="B11" s="19"/>
      <c r="C11" s="19"/>
      <c r="D11" s="19"/>
      <c r="E11" s="19"/>
      <c r="F11" s="19"/>
      <c r="G11" s="283"/>
      <c r="H11" s="283"/>
      <c r="I11" s="283"/>
      <c r="J11" s="283"/>
      <c r="K11" s="283"/>
    </row>
    <row r="12" spans="1:11" ht="21.75">
      <c r="A12" s="705" t="s">
        <v>164</v>
      </c>
      <c r="B12" s="705"/>
      <c r="C12" s="705"/>
      <c r="D12" s="705"/>
      <c r="E12" s="705"/>
      <c r="F12" s="281"/>
      <c r="G12" s="712" t="s">
        <v>291</v>
      </c>
      <c r="H12" s="712"/>
      <c r="I12" s="712"/>
      <c r="J12" s="712"/>
      <c r="K12" s="712"/>
    </row>
    <row r="13" spans="1:11" ht="21.75">
      <c r="A13" s="705" t="s">
        <v>334</v>
      </c>
      <c r="B13" s="705"/>
      <c r="C13" s="705"/>
      <c r="D13" s="705"/>
      <c r="E13" s="705"/>
      <c r="F13" s="281"/>
      <c r="G13" s="712" t="s">
        <v>339</v>
      </c>
      <c r="H13" s="712"/>
      <c r="I13" s="712"/>
      <c r="J13" s="712"/>
      <c r="K13" s="712"/>
    </row>
    <row r="14" spans="1:11">
      <c r="A14" s="19"/>
      <c r="B14" s="19"/>
      <c r="C14" s="19"/>
      <c r="D14" s="19"/>
      <c r="E14" s="19"/>
      <c r="F14" s="19"/>
      <c r="G14" s="19"/>
      <c r="H14" s="19"/>
      <c r="I14" s="19"/>
      <c r="J14" s="19"/>
      <c r="K14" s="19"/>
    </row>
    <row r="15" spans="1:11" ht="18">
      <c r="A15" s="90"/>
      <c r="C15" s="91"/>
      <c r="D15" s="19"/>
      <c r="E15" s="19"/>
      <c r="F15" s="19"/>
      <c r="G15" s="19"/>
      <c r="H15" s="19"/>
      <c r="I15" s="19"/>
      <c r="J15" s="19"/>
      <c r="K15" s="19"/>
    </row>
    <row r="16" spans="1:11" ht="18">
      <c r="A16" s="92"/>
      <c r="C16" s="93"/>
      <c r="D16" s="19"/>
      <c r="E16" s="19"/>
      <c r="F16" s="19"/>
      <c r="G16" s="19"/>
      <c r="H16" s="19"/>
      <c r="I16" s="19"/>
      <c r="J16" s="19"/>
      <c r="K16" s="19"/>
    </row>
    <row r="17" spans="1:12">
      <c r="A17" s="19"/>
      <c r="B17" s="19"/>
      <c r="C17" s="19"/>
      <c r="D17" s="19"/>
      <c r="E17" s="19"/>
      <c r="F17" s="19"/>
      <c r="G17" s="19"/>
      <c r="H17" s="19"/>
      <c r="I17" s="19"/>
      <c r="J17" s="19"/>
      <c r="K17" s="19"/>
    </row>
    <row r="18" spans="1:12">
      <c r="A18" s="19"/>
      <c r="B18" s="19"/>
      <c r="C18" s="19"/>
      <c r="D18" s="19"/>
      <c r="E18" s="19"/>
      <c r="F18" s="19"/>
      <c r="G18" s="19"/>
      <c r="H18" s="19"/>
      <c r="I18" s="19"/>
      <c r="J18" s="19"/>
      <c r="K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row r="36" spans="1:12">
      <c r="A36" s="19"/>
      <c r="B36" s="19"/>
      <c r="C36" s="19"/>
      <c r="D36" s="19"/>
      <c r="E36" s="19"/>
      <c r="F36" s="19"/>
      <c r="G36" s="19"/>
      <c r="H36" s="19"/>
      <c r="I36" s="19"/>
      <c r="J36" s="19"/>
      <c r="K36" s="19"/>
      <c r="L36" s="19"/>
    </row>
    <row r="37" spans="1:12">
      <c r="A37" s="19"/>
      <c r="B37" s="19"/>
      <c r="C37" s="19"/>
      <c r="D37" s="19"/>
      <c r="E37" s="19"/>
      <c r="F37" s="19"/>
      <c r="G37" s="19"/>
      <c r="H37" s="19"/>
      <c r="I37" s="19"/>
      <c r="J37" s="19"/>
      <c r="K37" s="19"/>
      <c r="L37" s="19"/>
    </row>
  </sheetData>
  <mergeCells count="12">
    <mergeCell ref="A12:E12"/>
    <mergeCell ref="G12:K12"/>
    <mergeCell ref="A13:E13"/>
    <mergeCell ref="G13:K13"/>
    <mergeCell ref="A3:E3"/>
    <mergeCell ref="G3:K3"/>
    <mergeCell ref="A7:E7"/>
    <mergeCell ref="G7:K7"/>
    <mergeCell ref="A9:E9"/>
    <mergeCell ref="G9:K9"/>
    <mergeCell ref="A5:E5"/>
    <mergeCell ref="G5:K5"/>
  </mergeCells>
  <printOptions horizontalCentered="1"/>
  <pageMargins left="0" right="0" top="0.47244094488188981" bottom="0" header="0" footer="0"/>
  <pageSetup paperSize="9" scale="95" orientation="landscape" r:id="rId1"/>
  <headerFooter>
    <oddFooter>&amp;C_&amp;P_</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D77D4-4D74-49B3-B55E-6375E927C38B}">
  <sheetPr codeName="Sheet20"/>
  <dimension ref="A1:S24"/>
  <sheetViews>
    <sheetView rightToLeft="1" view="pageBreakPreview" zoomScaleNormal="100" zoomScaleSheetLayoutView="100" workbookViewId="0">
      <selection activeCell="H9" sqref="H9:I9"/>
    </sheetView>
  </sheetViews>
  <sheetFormatPr defaultColWidth="9.140625" defaultRowHeight="12.75"/>
  <cols>
    <col min="1" max="1" width="17.7109375" style="13" customWidth="1"/>
    <col min="2" max="7" width="8.42578125" style="13" customWidth="1"/>
    <col min="8" max="13" width="8.42578125" style="3" customWidth="1"/>
    <col min="14" max="14" width="19.85546875" style="13" customWidth="1"/>
    <col min="15" max="16384" width="9.140625" style="3"/>
  </cols>
  <sheetData>
    <row r="1" spans="1:19" ht="30.75">
      <c r="A1" s="573" t="s">
        <v>101</v>
      </c>
      <c r="B1" s="371"/>
      <c r="C1" s="371"/>
      <c r="D1" s="371"/>
      <c r="E1" s="371"/>
      <c r="F1" s="371"/>
      <c r="G1" s="371"/>
      <c r="H1" s="371"/>
      <c r="I1" s="371"/>
      <c r="J1" s="371"/>
      <c r="K1" s="371"/>
      <c r="L1" s="371"/>
      <c r="M1" s="371"/>
      <c r="N1" s="372" t="s">
        <v>124</v>
      </c>
    </row>
    <row r="2" spans="1:19" ht="12" customHeight="1">
      <c r="A2" s="64"/>
      <c r="B2" s="65"/>
      <c r="C2" s="65"/>
      <c r="D2" s="65"/>
      <c r="E2" s="65"/>
      <c r="F2" s="65"/>
      <c r="G2" s="65"/>
      <c r="H2" s="65"/>
      <c r="I2" s="65"/>
      <c r="J2" s="65"/>
      <c r="K2" s="65"/>
      <c r="L2" s="65"/>
      <c r="M2" s="65"/>
      <c r="N2" s="65"/>
    </row>
    <row r="3" spans="1:19" s="412" customFormat="1" ht="21" customHeight="1">
      <c r="A3" s="769" t="s">
        <v>327</v>
      </c>
      <c r="B3" s="769"/>
      <c r="C3" s="769"/>
      <c r="D3" s="769"/>
      <c r="E3" s="769"/>
      <c r="F3" s="769"/>
      <c r="G3" s="769"/>
      <c r="H3" s="769"/>
      <c r="I3" s="769"/>
      <c r="J3" s="769"/>
      <c r="K3" s="769"/>
      <c r="L3" s="769"/>
      <c r="M3" s="769"/>
      <c r="N3" s="769"/>
    </row>
    <row r="4" spans="1:19" s="2" customFormat="1" ht="21.75">
      <c r="A4" s="770" t="s">
        <v>605</v>
      </c>
      <c r="B4" s="770"/>
      <c r="C4" s="770"/>
      <c r="D4" s="770"/>
      <c r="E4" s="770"/>
      <c r="F4" s="770"/>
      <c r="G4" s="770"/>
      <c r="H4" s="770"/>
      <c r="I4" s="770"/>
      <c r="J4" s="770"/>
      <c r="K4" s="770"/>
      <c r="L4" s="770"/>
      <c r="M4" s="770"/>
      <c r="N4" s="770"/>
    </row>
    <row r="5" spans="1:19" s="2" customFormat="1" ht="18">
      <c r="A5" s="771" t="s">
        <v>376</v>
      </c>
      <c r="B5" s="771"/>
      <c r="C5" s="771"/>
      <c r="D5" s="771"/>
      <c r="E5" s="771"/>
      <c r="F5" s="771"/>
      <c r="G5" s="771"/>
      <c r="H5" s="771"/>
      <c r="I5" s="771"/>
      <c r="J5" s="771"/>
      <c r="K5" s="771"/>
      <c r="L5" s="771"/>
      <c r="M5" s="771"/>
      <c r="N5" s="771"/>
    </row>
    <row r="6" spans="1:19" ht="15">
      <c r="A6" s="772" t="s">
        <v>606</v>
      </c>
      <c r="B6" s="772"/>
      <c r="C6" s="772"/>
      <c r="D6" s="772"/>
      <c r="E6" s="772"/>
      <c r="F6" s="772"/>
      <c r="G6" s="772"/>
      <c r="H6" s="772"/>
      <c r="I6" s="772"/>
      <c r="J6" s="772"/>
      <c r="K6" s="772"/>
      <c r="L6" s="772"/>
      <c r="M6" s="772"/>
      <c r="N6" s="772"/>
    </row>
    <row r="7" spans="1:19" s="7" customFormat="1" ht="15.75">
      <c r="A7" s="4" t="s">
        <v>128</v>
      </c>
      <c r="B7" s="4"/>
      <c r="C7" s="4"/>
      <c r="D7" s="4"/>
      <c r="E7" s="4"/>
      <c r="F7" s="4"/>
      <c r="G7" s="4"/>
      <c r="H7" s="5"/>
      <c r="I7" s="5"/>
      <c r="J7" s="5"/>
      <c r="K7" s="6"/>
      <c r="L7" s="41"/>
      <c r="M7" s="41"/>
      <c r="N7" s="8" t="s">
        <v>129</v>
      </c>
      <c r="O7" s="6"/>
    </row>
    <row r="8" spans="1:19" ht="33" customHeight="1" thickBot="1">
      <c r="A8" s="822" t="s">
        <v>450</v>
      </c>
      <c r="B8" s="787" t="s">
        <v>348</v>
      </c>
      <c r="C8" s="787"/>
      <c r="D8" s="787"/>
      <c r="E8" s="787"/>
      <c r="F8" s="787" t="s">
        <v>349</v>
      </c>
      <c r="G8" s="787"/>
      <c r="H8" s="787"/>
      <c r="I8" s="787"/>
      <c r="J8" s="787" t="s">
        <v>281</v>
      </c>
      <c r="K8" s="787"/>
      <c r="L8" s="787"/>
      <c r="M8" s="787"/>
      <c r="N8" s="816" t="s">
        <v>451</v>
      </c>
    </row>
    <row r="9" spans="1:19" s="9" customFormat="1" ht="38.25" customHeight="1" thickTop="1" thickBot="1">
      <c r="A9" s="823"/>
      <c r="B9" s="826" t="s">
        <v>636</v>
      </c>
      <c r="C9" s="827"/>
      <c r="D9" s="826" t="s">
        <v>637</v>
      </c>
      <c r="E9" s="827"/>
      <c r="F9" s="826" t="s">
        <v>636</v>
      </c>
      <c r="G9" s="827"/>
      <c r="H9" s="826" t="s">
        <v>637</v>
      </c>
      <c r="I9" s="827"/>
      <c r="J9" s="826" t="s">
        <v>636</v>
      </c>
      <c r="K9" s="827"/>
      <c r="L9" s="826" t="s">
        <v>637</v>
      </c>
      <c r="M9" s="827"/>
      <c r="N9" s="825"/>
    </row>
    <row r="10" spans="1:19" s="10" customFormat="1" ht="27" customHeight="1" thickTop="1">
      <c r="A10" s="824"/>
      <c r="B10" s="587" t="s">
        <v>286</v>
      </c>
      <c r="C10" s="587" t="s">
        <v>222</v>
      </c>
      <c r="D10" s="587" t="s">
        <v>286</v>
      </c>
      <c r="E10" s="587" t="s">
        <v>222</v>
      </c>
      <c r="F10" s="587" t="s">
        <v>286</v>
      </c>
      <c r="G10" s="587" t="s">
        <v>222</v>
      </c>
      <c r="H10" s="587" t="s">
        <v>388</v>
      </c>
      <c r="I10" s="587" t="s">
        <v>222</v>
      </c>
      <c r="J10" s="587" t="s">
        <v>286</v>
      </c>
      <c r="K10" s="587" t="s">
        <v>222</v>
      </c>
      <c r="L10" s="587" t="s">
        <v>286</v>
      </c>
      <c r="M10" s="587" t="s">
        <v>222</v>
      </c>
      <c r="N10" s="817"/>
    </row>
    <row r="11" spans="1:19" s="10" customFormat="1" ht="22.5" customHeight="1" thickBot="1">
      <c r="A11" s="617">
        <v>-20</v>
      </c>
      <c r="B11" s="122">
        <v>0</v>
      </c>
      <c r="C11" s="200">
        <f>B11/$B$22%</f>
        <v>0</v>
      </c>
      <c r="D11" s="122">
        <v>1</v>
      </c>
      <c r="E11" s="200">
        <f>D11/$D$22%</f>
        <v>0.51020408163265307</v>
      </c>
      <c r="F11" s="122">
        <v>0</v>
      </c>
      <c r="G11" s="200">
        <f>F11/$F$22%</f>
        <v>0</v>
      </c>
      <c r="H11" s="122">
        <v>0</v>
      </c>
      <c r="I11" s="200">
        <f>H11/$H$22%</f>
        <v>0</v>
      </c>
      <c r="J11" s="123">
        <f>B11+F11</f>
        <v>0</v>
      </c>
      <c r="K11" s="201">
        <f>J11/$J$22%</f>
        <v>0</v>
      </c>
      <c r="L11" s="123">
        <f>D11+H11</f>
        <v>1</v>
      </c>
      <c r="M11" s="201">
        <f>L11/$L$22%</f>
        <v>0.27322404371584696</v>
      </c>
      <c r="N11" s="244">
        <v>-20</v>
      </c>
    </row>
    <row r="12" spans="1:19" s="10" customFormat="1" ht="22.5" customHeight="1" thickTop="1" thickBot="1">
      <c r="A12" s="599" t="s">
        <v>2</v>
      </c>
      <c r="B12" s="245">
        <v>11</v>
      </c>
      <c r="C12" s="203">
        <f>B12/$B$22%</f>
        <v>4.6808510638297873</v>
      </c>
      <c r="D12" s="245">
        <v>4</v>
      </c>
      <c r="E12" s="203">
        <f t="shared" ref="E12:E21" si="0">D12/$D$22%</f>
        <v>2.0408163265306123</v>
      </c>
      <c r="F12" s="245">
        <v>4</v>
      </c>
      <c r="G12" s="203">
        <f t="shared" ref="G12:G20" si="1">F12/$F$22%</f>
        <v>2.2346368715083798</v>
      </c>
      <c r="H12" s="245">
        <v>0</v>
      </c>
      <c r="I12" s="203">
        <f t="shared" ref="I12:I21" si="2">H12/$H$22%</f>
        <v>0</v>
      </c>
      <c r="J12" s="204">
        <f t="shared" ref="J12:L21" si="3">B12+F12</f>
        <v>15</v>
      </c>
      <c r="K12" s="205">
        <f t="shared" ref="K12:K21" si="4">J12/$J$22%</f>
        <v>3.6231884057971016</v>
      </c>
      <c r="L12" s="204">
        <f t="shared" si="3"/>
        <v>4</v>
      </c>
      <c r="M12" s="205">
        <f t="shared" ref="M12:M21" si="5">L12/$L$22%</f>
        <v>1.0928961748633879</v>
      </c>
      <c r="N12" s="207" t="s">
        <v>2</v>
      </c>
      <c r="P12" s="174"/>
      <c r="S12" s="174"/>
    </row>
    <row r="13" spans="1:19" s="10" customFormat="1" ht="22.5" customHeight="1" thickTop="1" thickBot="1">
      <c r="A13" s="618" t="s">
        <v>3</v>
      </c>
      <c r="B13" s="127">
        <v>47</v>
      </c>
      <c r="C13" s="200">
        <f t="shared" ref="C13:C18" si="6">B13/$B$22%</f>
        <v>20</v>
      </c>
      <c r="D13" s="127">
        <v>25</v>
      </c>
      <c r="E13" s="200">
        <f t="shared" si="0"/>
        <v>12.755102040816327</v>
      </c>
      <c r="F13" s="127">
        <v>13</v>
      </c>
      <c r="G13" s="200">
        <f t="shared" si="1"/>
        <v>7.2625698324022343</v>
      </c>
      <c r="H13" s="127">
        <v>8</v>
      </c>
      <c r="I13" s="200">
        <f t="shared" si="2"/>
        <v>4.7058823529411766</v>
      </c>
      <c r="J13" s="123">
        <f>B13+F13</f>
        <v>60</v>
      </c>
      <c r="K13" s="201">
        <f t="shared" si="4"/>
        <v>14.492753623188406</v>
      </c>
      <c r="L13" s="123">
        <f t="shared" si="3"/>
        <v>33</v>
      </c>
      <c r="M13" s="201">
        <f t="shared" si="5"/>
        <v>9.0163934426229506</v>
      </c>
      <c r="N13" s="246" t="s">
        <v>3</v>
      </c>
      <c r="P13" s="174"/>
      <c r="S13" s="174"/>
    </row>
    <row r="14" spans="1:19" s="10" customFormat="1" ht="22.5" customHeight="1" thickTop="1" thickBot="1">
      <c r="A14" s="599" t="s">
        <v>4</v>
      </c>
      <c r="B14" s="245">
        <v>43</v>
      </c>
      <c r="C14" s="203">
        <f>B14/$B$22%</f>
        <v>18.297872340425531</v>
      </c>
      <c r="D14" s="245">
        <v>37</v>
      </c>
      <c r="E14" s="203">
        <f>D14/$D$22%</f>
        <v>18.877551020408163</v>
      </c>
      <c r="F14" s="245">
        <v>35</v>
      </c>
      <c r="G14" s="203">
        <f t="shared" si="1"/>
        <v>19.553072625698324</v>
      </c>
      <c r="H14" s="245">
        <v>30</v>
      </c>
      <c r="I14" s="203">
        <f t="shared" si="2"/>
        <v>17.647058823529413</v>
      </c>
      <c r="J14" s="204">
        <f t="shared" si="3"/>
        <v>78</v>
      </c>
      <c r="K14" s="205">
        <f t="shared" si="4"/>
        <v>18.840579710144929</v>
      </c>
      <c r="L14" s="204">
        <f t="shared" si="3"/>
        <v>67</v>
      </c>
      <c r="M14" s="205">
        <f t="shared" si="5"/>
        <v>18.306010928961747</v>
      </c>
      <c r="N14" s="207" t="s">
        <v>4</v>
      </c>
      <c r="P14" s="174"/>
      <c r="S14" s="174"/>
    </row>
    <row r="15" spans="1:19" s="10" customFormat="1" ht="22.5" customHeight="1" thickTop="1" thickBot="1">
      <c r="A15" s="618" t="s">
        <v>5</v>
      </c>
      <c r="B15" s="127">
        <v>39</v>
      </c>
      <c r="C15" s="200">
        <f t="shared" si="6"/>
        <v>16.595744680851062</v>
      </c>
      <c r="D15" s="127">
        <v>40</v>
      </c>
      <c r="E15" s="200">
        <f t="shared" si="0"/>
        <v>20.408163265306122</v>
      </c>
      <c r="F15" s="127">
        <v>36</v>
      </c>
      <c r="G15" s="200">
        <f t="shared" si="1"/>
        <v>20.11173184357542</v>
      </c>
      <c r="H15" s="127">
        <v>33</v>
      </c>
      <c r="I15" s="200">
        <f t="shared" si="2"/>
        <v>19.411764705882355</v>
      </c>
      <c r="J15" s="123">
        <f t="shared" si="3"/>
        <v>75</v>
      </c>
      <c r="K15" s="201">
        <f t="shared" si="4"/>
        <v>18.115942028985508</v>
      </c>
      <c r="L15" s="123">
        <f t="shared" si="3"/>
        <v>73</v>
      </c>
      <c r="M15" s="201">
        <f t="shared" si="5"/>
        <v>19.94535519125683</v>
      </c>
      <c r="N15" s="246" t="s">
        <v>5</v>
      </c>
      <c r="P15" s="174"/>
      <c r="S15" s="174"/>
    </row>
    <row r="16" spans="1:19" s="10" customFormat="1" ht="22.5" customHeight="1" thickTop="1" thickBot="1">
      <c r="A16" s="599" t="s">
        <v>6</v>
      </c>
      <c r="B16" s="245">
        <v>35</v>
      </c>
      <c r="C16" s="203">
        <f t="shared" si="6"/>
        <v>14.893617021276595</v>
      </c>
      <c r="D16" s="245">
        <v>26</v>
      </c>
      <c r="E16" s="203">
        <f t="shared" si="0"/>
        <v>13.26530612244898</v>
      </c>
      <c r="F16" s="245">
        <v>35</v>
      </c>
      <c r="G16" s="203">
        <f t="shared" si="1"/>
        <v>19.553072625698324</v>
      </c>
      <c r="H16" s="245">
        <v>36</v>
      </c>
      <c r="I16" s="203">
        <f t="shared" si="2"/>
        <v>21.176470588235293</v>
      </c>
      <c r="J16" s="204">
        <f t="shared" si="3"/>
        <v>70</v>
      </c>
      <c r="K16" s="205">
        <f t="shared" si="4"/>
        <v>16.908212560386474</v>
      </c>
      <c r="L16" s="204">
        <f t="shared" si="3"/>
        <v>62</v>
      </c>
      <c r="M16" s="205">
        <f t="shared" si="5"/>
        <v>16.939890710382514</v>
      </c>
      <c r="N16" s="207" t="s">
        <v>6</v>
      </c>
      <c r="P16" s="174"/>
      <c r="S16" s="174"/>
    </row>
    <row r="17" spans="1:19" s="10" customFormat="1" ht="22.5" customHeight="1" thickTop="1" thickBot="1">
      <c r="A17" s="618" t="s">
        <v>7</v>
      </c>
      <c r="B17" s="127">
        <v>20</v>
      </c>
      <c r="C17" s="200">
        <f t="shared" si="6"/>
        <v>8.5106382978723403</v>
      </c>
      <c r="D17" s="127">
        <v>18</v>
      </c>
      <c r="E17" s="200">
        <f t="shared" si="0"/>
        <v>9.183673469387756</v>
      </c>
      <c r="F17" s="127">
        <v>23</v>
      </c>
      <c r="G17" s="200">
        <f t="shared" si="1"/>
        <v>12.849162011173185</v>
      </c>
      <c r="H17" s="127">
        <v>21</v>
      </c>
      <c r="I17" s="200">
        <f t="shared" si="2"/>
        <v>12.352941176470589</v>
      </c>
      <c r="J17" s="123">
        <f t="shared" si="3"/>
        <v>43</v>
      </c>
      <c r="K17" s="201">
        <f t="shared" si="4"/>
        <v>10.386473429951691</v>
      </c>
      <c r="L17" s="123">
        <f t="shared" si="3"/>
        <v>39</v>
      </c>
      <c r="M17" s="201">
        <f t="shared" si="5"/>
        <v>10.655737704918032</v>
      </c>
      <c r="N17" s="246" t="s">
        <v>7</v>
      </c>
      <c r="P17" s="174"/>
      <c r="S17" s="174"/>
    </row>
    <row r="18" spans="1:19" s="10" customFormat="1" ht="22.5" customHeight="1" thickTop="1" thickBot="1">
      <c r="A18" s="599" t="s">
        <v>8</v>
      </c>
      <c r="B18" s="245">
        <v>20</v>
      </c>
      <c r="C18" s="203">
        <f t="shared" si="6"/>
        <v>8.5106382978723403</v>
      </c>
      <c r="D18" s="245">
        <v>17</v>
      </c>
      <c r="E18" s="203">
        <f t="shared" si="0"/>
        <v>8.6734693877551017</v>
      </c>
      <c r="F18" s="245">
        <v>9</v>
      </c>
      <c r="G18" s="203">
        <f t="shared" si="1"/>
        <v>5.027932960893855</v>
      </c>
      <c r="H18" s="245">
        <v>14</v>
      </c>
      <c r="I18" s="203">
        <f t="shared" si="2"/>
        <v>8.2352941176470598</v>
      </c>
      <c r="J18" s="204">
        <f t="shared" si="3"/>
        <v>29</v>
      </c>
      <c r="K18" s="205">
        <f t="shared" si="4"/>
        <v>7.004830917874397</v>
      </c>
      <c r="L18" s="204">
        <f t="shared" si="3"/>
        <v>31</v>
      </c>
      <c r="M18" s="205">
        <f t="shared" si="5"/>
        <v>8.4699453551912569</v>
      </c>
      <c r="N18" s="207" t="s">
        <v>8</v>
      </c>
      <c r="P18" s="174"/>
      <c r="S18" s="174"/>
    </row>
    <row r="19" spans="1:19" s="10" customFormat="1" ht="22.5" customHeight="1" thickTop="1" thickBot="1">
      <c r="A19" s="618" t="s">
        <v>9</v>
      </c>
      <c r="B19" s="127">
        <v>7</v>
      </c>
      <c r="C19" s="200">
        <f>B19/$B$22%</f>
        <v>2.978723404255319</v>
      </c>
      <c r="D19" s="127">
        <v>15</v>
      </c>
      <c r="E19" s="200">
        <f t="shared" si="0"/>
        <v>7.6530612244897958</v>
      </c>
      <c r="F19" s="127">
        <v>7</v>
      </c>
      <c r="G19" s="200">
        <f t="shared" si="1"/>
        <v>3.9106145251396649</v>
      </c>
      <c r="H19" s="127">
        <v>10</v>
      </c>
      <c r="I19" s="200">
        <f t="shared" si="2"/>
        <v>5.882352941176471</v>
      </c>
      <c r="J19" s="123">
        <f t="shared" si="3"/>
        <v>14</v>
      </c>
      <c r="K19" s="201">
        <f t="shared" si="4"/>
        <v>3.381642512077295</v>
      </c>
      <c r="L19" s="123">
        <f t="shared" si="3"/>
        <v>25</v>
      </c>
      <c r="M19" s="201">
        <f t="shared" si="5"/>
        <v>6.8306010928961749</v>
      </c>
      <c r="N19" s="246" t="s">
        <v>9</v>
      </c>
      <c r="P19" s="174"/>
      <c r="S19" s="174"/>
    </row>
    <row r="20" spans="1:19" s="10" customFormat="1" ht="22.5" customHeight="1" thickTop="1" thickBot="1">
      <c r="A20" s="599" t="s">
        <v>10</v>
      </c>
      <c r="B20" s="299">
        <v>13</v>
      </c>
      <c r="C20" s="300">
        <f>B20/$B$22%</f>
        <v>5.5319148936170208</v>
      </c>
      <c r="D20" s="299">
        <v>13</v>
      </c>
      <c r="E20" s="300">
        <f t="shared" si="0"/>
        <v>6.6326530612244898</v>
      </c>
      <c r="F20" s="299">
        <v>10</v>
      </c>
      <c r="G20" s="300">
        <f t="shared" si="1"/>
        <v>5.5865921787709496</v>
      </c>
      <c r="H20" s="299">
        <v>18</v>
      </c>
      <c r="I20" s="300">
        <f t="shared" si="2"/>
        <v>10.588235294117647</v>
      </c>
      <c r="J20" s="302">
        <f t="shared" si="3"/>
        <v>23</v>
      </c>
      <c r="K20" s="301">
        <f t="shared" si="4"/>
        <v>5.5555555555555562</v>
      </c>
      <c r="L20" s="302">
        <f t="shared" si="3"/>
        <v>31</v>
      </c>
      <c r="M20" s="301">
        <f t="shared" si="5"/>
        <v>8.4699453551912569</v>
      </c>
      <c r="N20" s="207" t="s">
        <v>10</v>
      </c>
      <c r="P20" s="174"/>
      <c r="S20" s="174"/>
    </row>
    <row r="21" spans="1:19" s="10" customFormat="1" ht="22.5" customHeight="1" thickTop="1">
      <c r="A21" s="619" t="s">
        <v>371</v>
      </c>
      <c r="B21" s="344">
        <v>0</v>
      </c>
      <c r="C21" s="345">
        <f>B21/$B$22%</f>
        <v>0</v>
      </c>
      <c r="D21" s="344">
        <v>0</v>
      </c>
      <c r="E21" s="345">
        <f t="shared" si="0"/>
        <v>0</v>
      </c>
      <c r="F21" s="344">
        <v>7</v>
      </c>
      <c r="G21" s="345">
        <f>F21/$F$22%</f>
        <v>3.9106145251396649</v>
      </c>
      <c r="H21" s="344">
        <v>0</v>
      </c>
      <c r="I21" s="345">
        <f t="shared" si="2"/>
        <v>0</v>
      </c>
      <c r="J21" s="346">
        <f>B21+F21</f>
        <v>7</v>
      </c>
      <c r="K21" s="347">
        <f t="shared" si="4"/>
        <v>1.6908212560386475</v>
      </c>
      <c r="L21" s="346">
        <f t="shared" si="3"/>
        <v>0</v>
      </c>
      <c r="M21" s="347">
        <f t="shared" si="5"/>
        <v>0</v>
      </c>
      <c r="N21" s="348" t="s">
        <v>384</v>
      </c>
      <c r="P21" s="174"/>
      <c r="S21" s="174"/>
    </row>
    <row r="22" spans="1:19" s="10" customFormat="1" ht="22.5" customHeight="1">
      <c r="A22" s="620" t="s">
        <v>11</v>
      </c>
      <c r="B22" s="349">
        <f>SUM(B11:B21)</f>
        <v>235</v>
      </c>
      <c r="C22" s="422">
        <f t="shared" ref="C22:M22" si="7">SUM(C11:C21)</f>
        <v>99.999999999999972</v>
      </c>
      <c r="D22" s="349">
        <f t="shared" si="7"/>
        <v>196</v>
      </c>
      <c r="E22" s="422">
        <f t="shared" si="7"/>
        <v>100</v>
      </c>
      <c r="F22" s="349">
        <f t="shared" si="7"/>
        <v>179</v>
      </c>
      <c r="G22" s="422">
        <f t="shared" si="7"/>
        <v>100</v>
      </c>
      <c r="H22" s="349">
        <f t="shared" si="7"/>
        <v>170</v>
      </c>
      <c r="I22" s="422">
        <f t="shared" si="7"/>
        <v>100</v>
      </c>
      <c r="J22" s="349">
        <f t="shared" si="7"/>
        <v>414</v>
      </c>
      <c r="K22" s="422">
        <f t="shared" si="7"/>
        <v>100.00000000000001</v>
      </c>
      <c r="L22" s="349">
        <f t="shared" si="7"/>
        <v>366</v>
      </c>
      <c r="M22" s="422">
        <f t="shared" si="7"/>
        <v>99.999999999999986</v>
      </c>
      <c r="N22" s="350" t="s">
        <v>12</v>
      </c>
      <c r="P22" s="174"/>
      <c r="S22" s="174"/>
    </row>
    <row r="23" spans="1:19" s="12" customFormat="1" ht="14.25">
      <c r="P23" s="174"/>
      <c r="S23" s="174"/>
    </row>
    <row r="24" spans="1:19" ht="14.25">
      <c r="P24" s="174"/>
      <c r="S24" s="174"/>
    </row>
  </sheetData>
  <mergeCells count="15">
    <mergeCell ref="A3:N3"/>
    <mergeCell ref="A4:N4"/>
    <mergeCell ref="A5:N5"/>
    <mergeCell ref="A6:N6"/>
    <mergeCell ref="A8:A10"/>
    <mergeCell ref="B8:E8"/>
    <mergeCell ref="F8:I8"/>
    <mergeCell ref="J8:M8"/>
    <mergeCell ref="N8:N10"/>
    <mergeCell ref="B9:C9"/>
    <mergeCell ref="D9:E9"/>
    <mergeCell ref="F9:G9"/>
    <mergeCell ref="H9:I9"/>
    <mergeCell ref="J9:K9"/>
    <mergeCell ref="L9:M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144FA-9400-4095-820E-09141AA58E36}">
  <sheetPr codeName="Sheet21"/>
  <dimension ref="A1:O21"/>
  <sheetViews>
    <sheetView rightToLeft="1" view="pageBreakPreview" zoomScaleNormal="100" zoomScaleSheetLayoutView="100" workbookViewId="0">
      <selection activeCell="B9" sqref="B9:C9"/>
    </sheetView>
  </sheetViews>
  <sheetFormatPr defaultColWidth="9.140625" defaultRowHeight="12.75"/>
  <cols>
    <col min="1" max="1" width="17.7109375" style="13" customWidth="1"/>
    <col min="2" max="7" width="8.42578125" style="13" customWidth="1"/>
    <col min="8" max="13" width="8.42578125" style="3" customWidth="1"/>
    <col min="14" max="14" width="18.140625" style="13" customWidth="1"/>
    <col min="15" max="16384" width="9.140625" style="3"/>
  </cols>
  <sheetData>
    <row r="1" spans="1:15" ht="30.75">
      <c r="A1" s="573" t="s">
        <v>101</v>
      </c>
      <c r="B1" s="371"/>
      <c r="C1" s="371"/>
      <c r="D1" s="371"/>
      <c r="E1" s="371"/>
      <c r="F1" s="371"/>
      <c r="G1" s="371"/>
      <c r="H1" s="371"/>
      <c r="I1" s="371"/>
      <c r="J1" s="371"/>
      <c r="K1" s="371"/>
      <c r="L1" s="371"/>
      <c r="M1" s="371"/>
      <c r="N1" s="372" t="s">
        <v>124</v>
      </c>
    </row>
    <row r="2" spans="1:15" ht="12" customHeight="1">
      <c r="A2" s="64"/>
      <c r="B2" s="65"/>
      <c r="C2" s="65"/>
      <c r="D2" s="65"/>
      <c r="E2" s="65"/>
      <c r="F2" s="65"/>
      <c r="G2" s="65"/>
      <c r="H2" s="65"/>
      <c r="I2" s="65"/>
      <c r="J2" s="65"/>
      <c r="K2" s="65"/>
      <c r="L2" s="65"/>
      <c r="M2" s="65"/>
      <c r="N2" s="65"/>
    </row>
    <row r="3" spans="1:15" s="412" customFormat="1" ht="19.5" customHeight="1">
      <c r="A3" s="769" t="s">
        <v>157</v>
      </c>
      <c r="B3" s="769"/>
      <c r="C3" s="769"/>
      <c r="D3" s="769"/>
      <c r="E3" s="769"/>
      <c r="F3" s="769"/>
      <c r="G3" s="769"/>
      <c r="H3" s="769"/>
      <c r="I3" s="769"/>
      <c r="J3" s="769"/>
      <c r="K3" s="769"/>
      <c r="L3" s="769"/>
      <c r="M3" s="769"/>
      <c r="N3" s="769"/>
    </row>
    <row r="4" spans="1:15" s="2" customFormat="1" ht="19.5" customHeight="1">
      <c r="A4" s="770" t="s">
        <v>605</v>
      </c>
      <c r="B4" s="770"/>
      <c r="C4" s="770"/>
      <c r="D4" s="770"/>
      <c r="E4" s="770"/>
      <c r="F4" s="770"/>
      <c r="G4" s="770"/>
      <c r="H4" s="770"/>
      <c r="I4" s="770"/>
      <c r="J4" s="770"/>
      <c r="K4" s="770"/>
      <c r="L4" s="770"/>
      <c r="M4" s="770"/>
      <c r="N4" s="770"/>
    </row>
    <row r="5" spans="1:15" s="2" customFormat="1" ht="15.75" customHeight="1">
      <c r="A5" s="771" t="s">
        <v>638</v>
      </c>
      <c r="B5" s="771"/>
      <c r="C5" s="771"/>
      <c r="D5" s="771"/>
      <c r="E5" s="771"/>
      <c r="F5" s="771"/>
      <c r="G5" s="771"/>
      <c r="H5" s="771"/>
      <c r="I5" s="771"/>
      <c r="J5" s="771"/>
      <c r="K5" s="771"/>
      <c r="L5" s="771"/>
      <c r="M5" s="771"/>
      <c r="N5" s="771"/>
    </row>
    <row r="6" spans="1:15" ht="15">
      <c r="A6" s="772" t="s">
        <v>606</v>
      </c>
      <c r="B6" s="772"/>
      <c r="C6" s="772"/>
      <c r="D6" s="772"/>
      <c r="E6" s="772"/>
      <c r="F6" s="772"/>
      <c r="G6" s="772"/>
      <c r="H6" s="772"/>
      <c r="I6" s="772"/>
      <c r="J6" s="772"/>
      <c r="K6" s="772"/>
      <c r="L6" s="772"/>
      <c r="M6" s="772"/>
      <c r="N6" s="772"/>
    </row>
    <row r="7" spans="1:15" s="106" customFormat="1" ht="12.75" customHeight="1">
      <c r="A7" s="4" t="s">
        <v>264</v>
      </c>
      <c r="B7" s="4"/>
      <c r="C7" s="4"/>
      <c r="D7" s="4"/>
      <c r="E7" s="4"/>
      <c r="F7" s="4"/>
      <c r="G7" s="4"/>
      <c r="H7" s="108"/>
      <c r="I7" s="108"/>
      <c r="J7" s="108"/>
      <c r="K7" s="107"/>
      <c r="L7" s="149"/>
      <c r="M7" s="149"/>
      <c r="N7" s="8" t="s">
        <v>263</v>
      </c>
      <c r="O7" s="107"/>
    </row>
    <row r="8" spans="1:15" ht="35.25" customHeight="1" thickBot="1">
      <c r="A8" s="822" t="s">
        <v>452</v>
      </c>
      <c r="B8" s="787" t="s">
        <v>346</v>
      </c>
      <c r="C8" s="787"/>
      <c r="D8" s="787"/>
      <c r="E8" s="787"/>
      <c r="F8" s="787" t="s">
        <v>347</v>
      </c>
      <c r="G8" s="787"/>
      <c r="H8" s="787"/>
      <c r="I8" s="787"/>
      <c r="J8" s="787" t="s">
        <v>281</v>
      </c>
      <c r="K8" s="787"/>
      <c r="L8" s="787"/>
      <c r="M8" s="787"/>
      <c r="N8" s="816" t="s">
        <v>453</v>
      </c>
    </row>
    <row r="9" spans="1:15" s="9" customFormat="1" ht="39" customHeight="1" thickTop="1" thickBot="1">
      <c r="A9" s="823"/>
      <c r="B9" s="828" t="s">
        <v>636</v>
      </c>
      <c r="C9" s="829"/>
      <c r="D9" s="828" t="s">
        <v>637</v>
      </c>
      <c r="E9" s="829"/>
      <c r="F9" s="828" t="s">
        <v>636</v>
      </c>
      <c r="G9" s="829"/>
      <c r="H9" s="828" t="s">
        <v>637</v>
      </c>
      <c r="I9" s="829"/>
      <c r="J9" s="828" t="s">
        <v>636</v>
      </c>
      <c r="K9" s="829"/>
      <c r="L9" s="828" t="s">
        <v>637</v>
      </c>
      <c r="M9" s="829"/>
      <c r="N9" s="825"/>
    </row>
    <row r="10" spans="1:15" s="10" customFormat="1" ht="28.5" customHeight="1" thickTop="1">
      <c r="A10" s="824"/>
      <c r="B10" s="587" t="s">
        <v>221</v>
      </c>
      <c r="C10" s="587" t="s">
        <v>222</v>
      </c>
      <c r="D10" s="587" t="s">
        <v>221</v>
      </c>
      <c r="E10" s="587" t="s">
        <v>222</v>
      </c>
      <c r="F10" s="587" t="s">
        <v>221</v>
      </c>
      <c r="G10" s="587" t="s">
        <v>222</v>
      </c>
      <c r="H10" s="587" t="s">
        <v>387</v>
      </c>
      <c r="I10" s="587" t="s">
        <v>222</v>
      </c>
      <c r="J10" s="587" t="s">
        <v>221</v>
      </c>
      <c r="K10" s="587" t="s">
        <v>222</v>
      </c>
      <c r="L10" s="587" t="s">
        <v>221</v>
      </c>
      <c r="M10" s="587" t="s">
        <v>222</v>
      </c>
      <c r="N10" s="817"/>
    </row>
    <row r="11" spans="1:15" s="10" customFormat="1" ht="22.5" customHeight="1" thickBot="1">
      <c r="A11" s="617">
        <v>-20</v>
      </c>
      <c r="B11" s="247">
        <v>3</v>
      </c>
      <c r="C11" s="200">
        <f>B11/$B$20%</f>
        <v>1.4084507042253522</v>
      </c>
      <c r="D11" s="247">
        <v>2</v>
      </c>
      <c r="E11" s="200">
        <f>D11/$D$20%</f>
        <v>1.1363636363636365</v>
      </c>
      <c r="F11" s="247">
        <v>3</v>
      </c>
      <c r="G11" s="200">
        <f>F11/$F$20%</f>
        <v>1.4925373134328359</v>
      </c>
      <c r="H11" s="247">
        <v>3</v>
      </c>
      <c r="I11" s="200">
        <f>H11/$H$20%</f>
        <v>1.5789473684210527</v>
      </c>
      <c r="J11" s="123">
        <f>B11+F11</f>
        <v>6</v>
      </c>
      <c r="K11" s="201">
        <f>J11/$J$20%</f>
        <v>1.4492753623188408</v>
      </c>
      <c r="L11" s="123">
        <f>D11+H11</f>
        <v>5</v>
      </c>
      <c r="M11" s="201">
        <f>L11/$L$20%</f>
        <v>1.3661202185792349</v>
      </c>
      <c r="N11" s="244">
        <v>-20</v>
      </c>
    </row>
    <row r="12" spans="1:15" s="10" customFormat="1" ht="22.5" customHeight="1" thickTop="1" thickBot="1">
      <c r="A12" s="599" t="s">
        <v>2</v>
      </c>
      <c r="B12" s="245">
        <v>23</v>
      </c>
      <c r="C12" s="203">
        <f t="shared" ref="C12:C19" si="0">B12/$B$20%</f>
        <v>10.7981220657277</v>
      </c>
      <c r="D12" s="245">
        <v>13</v>
      </c>
      <c r="E12" s="203">
        <f t="shared" ref="E12:E19" si="1">D12/$D$20%</f>
        <v>7.3863636363636367</v>
      </c>
      <c r="F12" s="245">
        <v>14</v>
      </c>
      <c r="G12" s="203">
        <f t="shared" ref="G12:G19" si="2">F12/$F$20%</f>
        <v>6.965174129353235</v>
      </c>
      <c r="H12" s="245">
        <v>9</v>
      </c>
      <c r="I12" s="203">
        <f t="shared" ref="I12:I19" si="3">H12/$H$20%</f>
        <v>4.7368421052631584</v>
      </c>
      <c r="J12" s="204">
        <f t="shared" ref="J12:J19" si="4">B12+F12</f>
        <v>37</v>
      </c>
      <c r="K12" s="205">
        <f t="shared" ref="K12:K19" si="5">J12/$J$20%</f>
        <v>8.9371980676328509</v>
      </c>
      <c r="L12" s="204">
        <f>D12+H12</f>
        <v>22</v>
      </c>
      <c r="M12" s="205">
        <f t="shared" ref="M12:M18" si="6">L12/$L$20%</f>
        <v>6.0109289617486334</v>
      </c>
      <c r="N12" s="207" t="s">
        <v>2</v>
      </c>
    </row>
    <row r="13" spans="1:15" s="10" customFormat="1" ht="22.5" customHeight="1" thickTop="1" thickBot="1">
      <c r="A13" s="618" t="s">
        <v>3</v>
      </c>
      <c r="B13" s="127">
        <v>46</v>
      </c>
      <c r="C13" s="200">
        <f t="shared" si="0"/>
        <v>21.5962441314554</v>
      </c>
      <c r="D13" s="127">
        <v>32</v>
      </c>
      <c r="E13" s="200">
        <f t="shared" si="1"/>
        <v>18.181818181818183</v>
      </c>
      <c r="F13" s="127">
        <v>34</v>
      </c>
      <c r="G13" s="200">
        <f t="shared" si="2"/>
        <v>16.915422885572141</v>
      </c>
      <c r="H13" s="127">
        <v>27</v>
      </c>
      <c r="I13" s="200">
        <f t="shared" si="3"/>
        <v>14.210526315789474</v>
      </c>
      <c r="J13" s="123">
        <f t="shared" si="4"/>
        <v>80</v>
      </c>
      <c r="K13" s="201">
        <f t="shared" si="5"/>
        <v>19.323671497584542</v>
      </c>
      <c r="L13" s="123">
        <f t="shared" ref="L13:L19" si="7">D13+H13</f>
        <v>59</v>
      </c>
      <c r="M13" s="201">
        <f t="shared" si="6"/>
        <v>16.120218579234972</v>
      </c>
      <c r="N13" s="246" t="s">
        <v>3</v>
      </c>
    </row>
    <row r="14" spans="1:15" s="10" customFormat="1" ht="22.5" customHeight="1" thickTop="1" thickBot="1">
      <c r="A14" s="599" t="s">
        <v>4</v>
      </c>
      <c r="B14" s="245">
        <v>50</v>
      </c>
      <c r="C14" s="203">
        <f t="shared" si="0"/>
        <v>23.474178403755868</v>
      </c>
      <c r="D14" s="245">
        <v>38</v>
      </c>
      <c r="E14" s="203">
        <f t="shared" si="1"/>
        <v>21.59090909090909</v>
      </c>
      <c r="F14" s="245">
        <v>43</v>
      </c>
      <c r="G14" s="203">
        <f t="shared" si="2"/>
        <v>21.39303482587065</v>
      </c>
      <c r="H14" s="245">
        <v>33</v>
      </c>
      <c r="I14" s="203">
        <f t="shared" si="3"/>
        <v>17.368421052631579</v>
      </c>
      <c r="J14" s="204">
        <f t="shared" si="4"/>
        <v>93</v>
      </c>
      <c r="K14" s="205">
        <f t="shared" si="5"/>
        <v>22.463768115942031</v>
      </c>
      <c r="L14" s="204">
        <f t="shared" si="7"/>
        <v>71</v>
      </c>
      <c r="M14" s="205">
        <f t="shared" si="6"/>
        <v>19.398907103825135</v>
      </c>
      <c r="N14" s="207" t="s">
        <v>4</v>
      </c>
    </row>
    <row r="15" spans="1:15" s="10" customFormat="1" ht="22.5" customHeight="1" thickTop="1" thickBot="1">
      <c r="A15" s="618" t="s">
        <v>5</v>
      </c>
      <c r="B15" s="127">
        <v>36</v>
      </c>
      <c r="C15" s="200">
        <f t="shared" si="0"/>
        <v>16.901408450704228</v>
      </c>
      <c r="D15" s="127">
        <v>30</v>
      </c>
      <c r="E15" s="200">
        <f t="shared" si="1"/>
        <v>17.045454545454547</v>
      </c>
      <c r="F15" s="127">
        <v>42</v>
      </c>
      <c r="G15" s="200">
        <f t="shared" si="2"/>
        <v>20.895522388059703</v>
      </c>
      <c r="H15" s="127">
        <v>46</v>
      </c>
      <c r="I15" s="200">
        <f t="shared" si="3"/>
        <v>24.210526315789476</v>
      </c>
      <c r="J15" s="123">
        <f t="shared" si="4"/>
        <v>78</v>
      </c>
      <c r="K15" s="201">
        <f t="shared" si="5"/>
        <v>18.840579710144929</v>
      </c>
      <c r="L15" s="123">
        <f t="shared" si="7"/>
        <v>76</v>
      </c>
      <c r="M15" s="201">
        <f>L15/$L$20%</f>
        <v>20.765027322404372</v>
      </c>
      <c r="N15" s="246" t="s">
        <v>5</v>
      </c>
    </row>
    <row r="16" spans="1:15" s="10" customFormat="1" ht="22.5" customHeight="1" thickTop="1" thickBot="1">
      <c r="A16" s="599" t="s">
        <v>6</v>
      </c>
      <c r="B16" s="245">
        <v>22</v>
      </c>
      <c r="C16" s="203">
        <f t="shared" si="0"/>
        <v>10.328638497652582</v>
      </c>
      <c r="D16" s="245">
        <v>20</v>
      </c>
      <c r="E16" s="203">
        <f t="shared" si="1"/>
        <v>11.363636363636363</v>
      </c>
      <c r="F16" s="245">
        <v>27</v>
      </c>
      <c r="G16" s="203">
        <f t="shared" si="2"/>
        <v>13.432835820895523</v>
      </c>
      <c r="H16" s="245">
        <v>28</v>
      </c>
      <c r="I16" s="203">
        <f t="shared" si="3"/>
        <v>14.736842105263159</v>
      </c>
      <c r="J16" s="204">
        <f t="shared" si="4"/>
        <v>49</v>
      </c>
      <c r="K16" s="205">
        <f t="shared" si="5"/>
        <v>11.835748792270532</v>
      </c>
      <c r="L16" s="204">
        <f t="shared" si="7"/>
        <v>48</v>
      </c>
      <c r="M16" s="205">
        <f t="shared" si="6"/>
        <v>13.114754098360656</v>
      </c>
      <c r="N16" s="207" t="s">
        <v>6</v>
      </c>
    </row>
    <row r="17" spans="1:14" s="10" customFormat="1" ht="22.5" customHeight="1" thickTop="1" thickBot="1">
      <c r="A17" s="618" t="s">
        <v>7</v>
      </c>
      <c r="B17" s="127">
        <v>18</v>
      </c>
      <c r="C17" s="200">
        <f t="shared" si="0"/>
        <v>8.4507042253521139</v>
      </c>
      <c r="D17" s="127">
        <v>19</v>
      </c>
      <c r="E17" s="200">
        <f t="shared" si="1"/>
        <v>10.795454545454545</v>
      </c>
      <c r="F17" s="127">
        <v>18</v>
      </c>
      <c r="G17" s="200">
        <f t="shared" si="2"/>
        <v>8.9552238805970159</v>
      </c>
      <c r="H17" s="127">
        <v>31</v>
      </c>
      <c r="I17" s="200">
        <f t="shared" si="3"/>
        <v>16.315789473684212</v>
      </c>
      <c r="J17" s="123">
        <f t="shared" si="4"/>
        <v>36</v>
      </c>
      <c r="K17" s="201">
        <f t="shared" si="5"/>
        <v>8.6956521739130448</v>
      </c>
      <c r="L17" s="123">
        <f t="shared" si="7"/>
        <v>50</v>
      </c>
      <c r="M17" s="201">
        <f t="shared" si="6"/>
        <v>13.66120218579235</v>
      </c>
      <c r="N17" s="246" t="s">
        <v>7</v>
      </c>
    </row>
    <row r="18" spans="1:14" s="10" customFormat="1" ht="22.5" customHeight="1" thickTop="1" thickBot="1">
      <c r="A18" s="599" t="s">
        <v>49</v>
      </c>
      <c r="B18" s="299">
        <v>15</v>
      </c>
      <c r="C18" s="300">
        <f t="shared" si="0"/>
        <v>7.042253521126761</v>
      </c>
      <c r="D18" s="299">
        <v>22</v>
      </c>
      <c r="E18" s="300">
        <f t="shared" si="1"/>
        <v>12.5</v>
      </c>
      <c r="F18" s="299">
        <v>11</v>
      </c>
      <c r="G18" s="300">
        <f t="shared" si="2"/>
        <v>5.4726368159203984</v>
      </c>
      <c r="H18" s="299">
        <v>10</v>
      </c>
      <c r="I18" s="300">
        <f t="shared" si="3"/>
        <v>5.2631578947368425</v>
      </c>
      <c r="J18" s="302">
        <f t="shared" si="4"/>
        <v>26</v>
      </c>
      <c r="K18" s="301">
        <f t="shared" si="5"/>
        <v>6.2801932367149762</v>
      </c>
      <c r="L18" s="302">
        <f t="shared" si="7"/>
        <v>32</v>
      </c>
      <c r="M18" s="301">
        <f t="shared" si="6"/>
        <v>8.7431693989071029</v>
      </c>
      <c r="N18" s="207" t="s">
        <v>49</v>
      </c>
    </row>
    <row r="19" spans="1:14" s="10" customFormat="1" ht="22.5" customHeight="1" thickTop="1">
      <c r="A19" s="621" t="s">
        <v>371</v>
      </c>
      <c r="B19" s="294">
        <v>0</v>
      </c>
      <c r="C19" s="297">
        <f t="shared" si="0"/>
        <v>0</v>
      </c>
      <c r="D19" s="294">
        <v>0</v>
      </c>
      <c r="E19" s="297">
        <f t="shared" si="1"/>
        <v>0</v>
      </c>
      <c r="F19" s="294">
        <v>9</v>
      </c>
      <c r="G19" s="297">
        <f t="shared" si="2"/>
        <v>4.477611940298508</v>
      </c>
      <c r="H19" s="294">
        <v>3</v>
      </c>
      <c r="I19" s="297">
        <f t="shared" si="3"/>
        <v>1.5789473684210527</v>
      </c>
      <c r="J19" s="296">
        <f t="shared" si="4"/>
        <v>9</v>
      </c>
      <c r="K19" s="298">
        <f t="shared" si="5"/>
        <v>2.1739130434782612</v>
      </c>
      <c r="L19" s="296">
        <f t="shared" si="7"/>
        <v>3</v>
      </c>
      <c r="M19" s="298">
        <f>L19/$L$20%</f>
        <v>0.81967213114754101</v>
      </c>
      <c r="N19" s="295" t="s">
        <v>372</v>
      </c>
    </row>
    <row r="20" spans="1:14" s="10" customFormat="1" ht="22.5" customHeight="1">
      <c r="A20" s="622" t="s">
        <v>11</v>
      </c>
      <c r="B20" s="307">
        <f>SUM(B11:B19)</f>
        <v>213</v>
      </c>
      <c r="C20" s="422">
        <f t="shared" ref="C20:M20" si="8">SUM(C11:C19)</f>
        <v>100</v>
      </c>
      <c r="D20" s="307">
        <f t="shared" si="8"/>
        <v>176</v>
      </c>
      <c r="E20" s="422">
        <f t="shared" si="8"/>
        <v>100</v>
      </c>
      <c r="F20" s="307">
        <f t="shared" si="8"/>
        <v>201</v>
      </c>
      <c r="G20" s="422">
        <f t="shared" si="8"/>
        <v>100</v>
      </c>
      <c r="H20" s="424">
        <f t="shared" si="8"/>
        <v>190</v>
      </c>
      <c r="I20" s="422">
        <f t="shared" si="8"/>
        <v>100.00000000000001</v>
      </c>
      <c r="J20" s="307">
        <f t="shared" si="8"/>
        <v>414</v>
      </c>
      <c r="K20" s="422">
        <f t="shared" si="8"/>
        <v>100.00000000000001</v>
      </c>
      <c r="L20" s="307">
        <f t="shared" si="8"/>
        <v>366</v>
      </c>
      <c r="M20" s="422">
        <f t="shared" si="8"/>
        <v>100</v>
      </c>
      <c r="N20" s="308" t="s">
        <v>12</v>
      </c>
    </row>
    <row r="21" spans="1:14" s="12" customFormat="1" ht="21" customHeight="1"/>
  </sheetData>
  <mergeCells count="15">
    <mergeCell ref="A3:N3"/>
    <mergeCell ref="A4:N4"/>
    <mergeCell ref="A5:N5"/>
    <mergeCell ref="A6:N6"/>
    <mergeCell ref="A8:A10"/>
    <mergeCell ref="B8:E8"/>
    <mergeCell ref="F8:I8"/>
    <mergeCell ref="J8:M8"/>
    <mergeCell ref="N8:N10"/>
    <mergeCell ref="B9:C9"/>
    <mergeCell ref="D9:E9"/>
    <mergeCell ref="F9:G9"/>
    <mergeCell ref="H9:I9"/>
    <mergeCell ref="J9:K9"/>
    <mergeCell ref="L9:M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FA13-E17C-4654-A24C-3AE7CA8AC104}">
  <sheetPr codeName="Sheet22"/>
  <dimension ref="A1:P51"/>
  <sheetViews>
    <sheetView rightToLeft="1" view="pageBreakPreview" zoomScaleNormal="100" zoomScaleSheetLayoutView="100" workbookViewId="0">
      <selection activeCell="A23" sqref="A23:G23"/>
    </sheetView>
  </sheetViews>
  <sheetFormatPr defaultColWidth="9.140625" defaultRowHeight="12.75"/>
  <cols>
    <col min="1" max="1" width="26.7109375" style="13" customWidth="1"/>
    <col min="2" max="6" width="14.140625" style="3" customWidth="1"/>
    <col min="7" max="7" width="26.7109375" style="13" customWidth="1"/>
    <col min="8" max="16384" width="9.140625" style="3"/>
  </cols>
  <sheetData>
    <row r="1" spans="1:16" ht="30.75">
      <c r="A1" s="573" t="s">
        <v>101</v>
      </c>
      <c r="B1" s="371"/>
      <c r="C1" s="371"/>
      <c r="D1" s="371"/>
      <c r="E1" s="371"/>
      <c r="F1" s="371"/>
      <c r="G1" s="372" t="s">
        <v>124</v>
      </c>
    </row>
    <row r="2" spans="1:16" ht="12" customHeight="1">
      <c r="A2" s="64"/>
      <c r="B2" s="65"/>
      <c r="C2" s="65"/>
      <c r="D2" s="65"/>
      <c r="E2" s="65"/>
      <c r="F2" s="65"/>
      <c r="G2" s="64"/>
    </row>
    <row r="3" spans="1:16" s="412" customFormat="1" ht="23.25">
      <c r="A3" s="769" t="s">
        <v>0</v>
      </c>
      <c r="B3" s="769"/>
      <c r="C3" s="769"/>
      <c r="D3" s="769"/>
      <c r="E3" s="769"/>
      <c r="F3" s="769"/>
      <c r="G3" s="769"/>
    </row>
    <row r="4" spans="1:16" s="2" customFormat="1" ht="21.75">
      <c r="A4" s="770" t="s">
        <v>634</v>
      </c>
      <c r="B4" s="770"/>
      <c r="C4" s="770"/>
      <c r="D4" s="770"/>
      <c r="E4" s="770"/>
      <c r="F4" s="770"/>
      <c r="G4" s="770"/>
    </row>
    <row r="5" spans="1:16" s="2" customFormat="1" ht="18">
      <c r="A5" s="809" t="s">
        <v>81</v>
      </c>
      <c r="B5" s="771"/>
      <c r="C5" s="771"/>
      <c r="D5" s="771"/>
      <c r="E5" s="771"/>
      <c r="F5" s="771"/>
      <c r="G5" s="771"/>
    </row>
    <row r="6" spans="1:16" ht="15">
      <c r="A6" s="772" t="s">
        <v>599</v>
      </c>
      <c r="B6" s="772"/>
      <c r="C6" s="772"/>
      <c r="D6" s="772"/>
      <c r="E6" s="772"/>
      <c r="F6" s="772"/>
      <c r="G6" s="772"/>
    </row>
    <row r="7" spans="1:16" s="7" customFormat="1" ht="15.75">
      <c r="A7" s="4" t="s">
        <v>193</v>
      </c>
      <c r="B7" s="5"/>
      <c r="C7" s="5"/>
      <c r="D7" s="6"/>
      <c r="F7" s="5"/>
      <c r="G7" s="8" t="s">
        <v>290</v>
      </c>
      <c r="H7" s="6"/>
      <c r="J7" s="5"/>
      <c r="L7" s="5"/>
      <c r="M7" s="5"/>
    </row>
    <row r="8" spans="1:16" ht="26.25" customHeight="1" thickBot="1">
      <c r="A8" s="830" t="s">
        <v>309</v>
      </c>
      <c r="B8" s="399" t="s">
        <v>418</v>
      </c>
      <c r="C8" s="399" t="s">
        <v>121</v>
      </c>
      <c r="D8" s="399" t="s">
        <v>122</v>
      </c>
      <c r="E8" s="399" t="s">
        <v>417</v>
      </c>
      <c r="F8" s="400" t="s">
        <v>11</v>
      </c>
      <c r="G8" s="832" t="s">
        <v>467</v>
      </c>
    </row>
    <row r="9" spans="1:16" s="10" customFormat="1" ht="45" customHeight="1" thickTop="1">
      <c r="A9" s="831"/>
      <c r="B9" s="329" t="s">
        <v>416</v>
      </c>
      <c r="C9" s="329" t="s">
        <v>283</v>
      </c>
      <c r="D9" s="329" t="s">
        <v>284</v>
      </c>
      <c r="E9" s="329" t="s">
        <v>385</v>
      </c>
      <c r="F9" s="397" t="s">
        <v>12</v>
      </c>
      <c r="G9" s="833"/>
      <c r="I9" s="18"/>
      <c r="J9" s="18"/>
      <c r="K9" s="18"/>
    </row>
    <row r="10" spans="1:16" s="10" customFormat="1" ht="22.5" customHeight="1" thickBot="1">
      <c r="A10" s="617">
        <v>-20</v>
      </c>
      <c r="B10" s="127">
        <v>5</v>
      </c>
      <c r="C10" s="127">
        <v>0</v>
      </c>
      <c r="D10" s="127">
        <v>0</v>
      </c>
      <c r="E10" s="127">
        <v>0</v>
      </c>
      <c r="F10" s="128">
        <f t="shared" ref="F10:F18" si="0">SUM(B10:E10)</f>
        <v>5</v>
      </c>
      <c r="G10" s="248">
        <v>-20</v>
      </c>
      <c r="H10" s="64"/>
      <c r="I10" s="64"/>
      <c r="J10" s="3"/>
      <c r="K10" s="3"/>
      <c r="L10" s="3"/>
      <c r="M10" s="3"/>
      <c r="N10" s="3"/>
      <c r="O10" s="3"/>
      <c r="P10" s="3"/>
    </row>
    <row r="11" spans="1:16" s="10" customFormat="1" ht="22.5" customHeight="1" thickTop="1" thickBot="1">
      <c r="A11" s="599" t="s">
        <v>2</v>
      </c>
      <c r="B11" s="43">
        <v>19</v>
      </c>
      <c r="C11" s="43">
        <v>2</v>
      </c>
      <c r="D11" s="43">
        <v>1</v>
      </c>
      <c r="E11" s="43">
        <v>0</v>
      </c>
      <c r="F11" s="124">
        <f t="shared" si="0"/>
        <v>22</v>
      </c>
      <c r="G11" s="249" t="s">
        <v>2</v>
      </c>
      <c r="H11" s="3"/>
      <c r="I11" s="64"/>
    </row>
    <row r="12" spans="1:16" s="10" customFormat="1" ht="22.5" customHeight="1" thickTop="1" thickBot="1">
      <c r="A12" s="618" t="s">
        <v>3</v>
      </c>
      <c r="B12" s="125">
        <v>53</v>
      </c>
      <c r="C12" s="125">
        <v>5</v>
      </c>
      <c r="D12" s="125">
        <v>0</v>
      </c>
      <c r="E12" s="125">
        <v>1</v>
      </c>
      <c r="F12" s="126">
        <f t="shared" si="0"/>
        <v>59</v>
      </c>
      <c r="G12" s="250" t="s">
        <v>3</v>
      </c>
      <c r="H12" s="3"/>
      <c r="I12" s="64"/>
    </row>
    <row r="13" spans="1:16" s="10" customFormat="1" ht="22.5" customHeight="1" thickTop="1" thickBot="1">
      <c r="A13" s="599" t="s">
        <v>4</v>
      </c>
      <c r="B13" s="43">
        <v>57</v>
      </c>
      <c r="C13" s="43">
        <v>11</v>
      </c>
      <c r="D13" s="43">
        <v>3</v>
      </c>
      <c r="E13" s="43">
        <v>0</v>
      </c>
      <c r="F13" s="124">
        <f t="shared" si="0"/>
        <v>71</v>
      </c>
      <c r="G13" s="249" t="s">
        <v>4</v>
      </c>
      <c r="H13" s="3"/>
      <c r="I13" s="64"/>
    </row>
    <row r="14" spans="1:16" s="10" customFormat="1" ht="22.5" customHeight="1" thickTop="1" thickBot="1">
      <c r="A14" s="618" t="s">
        <v>5</v>
      </c>
      <c r="B14" s="125">
        <v>63</v>
      </c>
      <c r="C14" s="125">
        <v>9</v>
      </c>
      <c r="D14" s="125">
        <v>4</v>
      </c>
      <c r="E14" s="125">
        <v>0</v>
      </c>
      <c r="F14" s="126">
        <f t="shared" si="0"/>
        <v>76</v>
      </c>
      <c r="G14" s="250" t="s">
        <v>5</v>
      </c>
      <c r="H14" s="3"/>
      <c r="I14" s="64">
        <v>-20</v>
      </c>
      <c r="J14" s="10">
        <f>F10</f>
        <v>5</v>
      </c>
    </row>
    <row r="15" spans="1:16" s="10" customFormat="1" ht="22.5" customHeight="1" thickTop="1" thickBot="1">
      <c r="A15" s="599" t="s">
        <v>6</v>
      </c>
      <c r="B15" s="43">
        <v>41</v>
      </c>
      <c r="C15" s="43">
        <v>3</v>
      </c>
      <c r="D15" s="43">
        <v>1</v>
      </c>
      <c r="E15" s="43">
        <v>3</v>
      </c>
      <c r="F15" s="124">
        <f t="shared" si="0"/>
        <v>48</v>
      </c>
      <c r="G15" s="249" t="s">
        <v>6</v>
      </c>
      <c r="H15" s="3"/>
      <c r="I15" s="64" t="s">
        <v>2</v>
      </c>
      <c r="J15" s="10">
        <f>F11</f>
        <v>22</v>
      </c>
    </row>
    <row r="16" spans="1:16" s="10" customFormat="1" ht="22.5" customHeight="1" thickTop="1" thickBot="1">
      <c r="A16" s="618" t="s">
        <v>7</v>
      </c>
      <c r="B16" s="125">
        <v>38</v>
      </c>
      <c r="C16" s="125">
        <v>8</v>
      </c>
      <c r="D16" s="125">
        <v>2</v>
      </c>
      <c r="E16" s="125">
        <v>2</v>
      </c>
      <c r="F16" s="126">
        <f t="shared" si="0"/>
        <v>50</v>
      </c>
      <c r="G16" s="246" t="s">
        <v>7</v>
      </c>
      <c r="H16" s="3"/>
      <c r="I16" s="64" t="s">
        <v>3</v>
      </c>
      <c r="J16" s="10">
        <f t="shared" ref="J16:J18" si="1">F12</f>
        <v>59</v>
      </c>
    </row>
    <row r="17" spans="1:13" s="10" customFormat="1" ht="22.5" customHeight="1" thickTop="1">
      <c r="A17" s="603" t="s">
        <v>304</v>
      </c>
      <c r="B17" s="136">
        <v>19</v>
      </c>
      <c r="C17" s="136">
        <v>13</v>
      </c>
      <c r="D17" s="136">
        <v>0</v>
      </c>
      <c r="E17" s="136">
        <v>0</v>
      </c>
      <c r="F17" s="137">
        <f t="shared" si="0"/>
        <v>32</v>
      </c>
      <c r="G17" s="209" t="s">
        <v>304</v>
      </c>
      <c r="H17" s="3"/>
      <c r="I17" s="64" t="s">
        <v>4</v>
      </c>
      <c r="J17" s="10">
        <f t="shared" si="1"/>
        <v>71</v>
      </c>
    </row>
    <row r="18" spans="1:13" s="10" customFormat="1" ht="22.5" customHeight="1">
      <c r="A18" s="623" t="s">
        <v>371</v>
      </c>
      <c r="B18" s="253">
        <v>2</v>
      </c>
      <c r="C18" s="253">
        <v>1</v>
      </c>
      <c r="D18" s="253">
        <v>0</v>
      </c>
      <c r="E18" s="253">
        <v>0</v>
      </c>
      <c r="F18" s="317">
        <f t="shared" si="0"/>
        <v>3</v>
      </c>
      <c r="G18" s="318" t="s">
        <v>384</v>
      </c>
      <c r="H18" s="3"/>
      <c r="I18" s="64" t="s">
        <v>5</v>
      </c>
      <c r="J18" s="10">
        <f t="shared" si="1"/>
        <v>76</v>
      </c>
    </row>
    <row r="19" spans="1:13" s="10" customFormat="1" ht="22.5" customHeight="1" thickBot="1">
      <c r="A19" s="624" t="s">
        <v>11</v>
      </c>
      <c r="B19" s="319">
        <f t="shared" ref="B19:E19" si="2">SUM(B10:B18)</f>
        <v>297</v>
      </c>
      <c r="C19" s="319">
        <f>SUM(C10:C18)</f>
        <v>52</v>
      </c>
      <c r="D19" s="319">
        <f t="shared" si="2"/>
        <v>11</v>
      </c>
      <c r="E19" s="319">
        <f t="shared" si="2"/>
        <v>6</v>
      </c>
      <c r="F19" s="319">
        <f>SUM(F10:F18)</f>
        <v>366</v>
      </c>
      <c r="G19" s="320" t="s">
        <v>12</v>
      </c>
      <c r="I19" s="64" t="s">
        <v>6</v>
      </c>
      <c r="J19" s="10">
        <f>F15</f>
        <v>48</v>
      </c>
    </row>
    <row r="20" spans="1:13" s="10" customFormat="1" ht="22.5" customHeight="1" thickTop="1">
      <c r="A20" s="625" t="s">
        <v>300</v>
      </c>
      <c r="B20" s="321">
        <f>(B19/ $F$19)*100</f>
        <v>81.147540983606561</v>
      </c>
      <c r="C20" s="321">
        <f>(C19/ $F$19)*100</f>
        <v>14.207650273224044</v>
      </c>
      <c r="D20" s="321">
        <f>(D19/ $F$19)*100</f>
        <v>3.0054644808743167</v>
      </c>
      <c r="E20" s="321">
        <f>(E19/ $F$19)*100</f>
        <v>1.639344262295082</v>
      </c>
      <c r="F20" s="322">
        <f>SUM(B20:E20)</f>
        <v>100.00000000000001</v>
      </c>
      <c r="G20" s="323" t="s">
        <v>301</v>
      </c>
      <c r="I20" s="10" t="s">
        <v>7</v>
      </c>
      <c r="J20" s="10">
        <f>F16</f>
        <v>50</v>
      </c>
      <c r="K20" s="12"/>
    </row>
    <row r="21" spans="1:13" ht="21" customHeight="1">
      <c r="A21" s="64"/>
      <c r="B21" s="65"/>
      <c r="C21" s="65"/>
      <c r="D21" s="65"/>
      <c r="E21" s="65"/>
      <c r="F21" s="65"/>
      <c r="G21" s="64"/>
      <c r="I21" s="72" t="s">
        <v>304</v>
      </c>
      <c r="J21" s="10">
        <f>F17</f>
        <v>32</v>
      </c>
    </row>
    <row r="22" spans="1:13" s="59" customFormat="1" ht="21.75">
      <c r="A22" s="737" t="s">
        <v>454</v>
      </c>
      <c r="B22" s="737"/>
      <c r="C22" s="737"/>
      <c r="D22" s="737"/>
      <c r="E22" s="737"/>
      <c r="F22" s="737"/>
      <c r="G22" s="737"/>
      <c r="H22" s="597"/>
      <c r="I22" s="597" t="s">
        <v>370</v>
      </c>
      <c r="J22" s="597">
        <f>F18</f>
        <v>3</v>
      </c>
      <c r="K22" s="597"/>
    </row>
    <row r="23" spans="1:13" s="59" customFormat="1" ht="21.75">
      <c r="A23" s="770" t="s">
        <v>634</v>
      </c>
      <c r="B23" s="770"/>
      <c r="C23" s="770"/>
      <c r="D23" s="770"/>
      <c r="E23" s="770"/>
      <c r="F23" s="770"/>
      <c r="G23" s="770"/>
      <c r="H23" s="597"/>
      <c r="I23" s="597"/>
      <c r="J23" s="626">
        <f>SUM(J14:J22)</f>
        <v>366</v>
      </c>
      <c r="K23" s="597"/>
    </row>
    <row r="24" spans="1:13" s="59" customFormat="1" ht="15">
      <c r="A24" s="738" t="s">
        <v>455</v>
      </c>
      <c r="B24" s="738"/>
      <c r="C24" s="738"/>
      <c r="D24" s="738"/>
      <c r="E24" s="738"/>
      <c r="F24" s="738"/>
      <c r="G24" s="738"/>
      <c r="H24" s="416"/>
      <c r="I24" s="416"/>
      <c r="J24" s="416"/>
      <c r="K24" s="416"/>
    </row>
    <row r="25" spans="1:13" s="59" customFormat="1" ht="15">
      <c r="A25" s="772" t="s">
        <v>599</v>
      </c>
      <c r="B25" s="772"/>
      <c r="C25" s="772"/>
      <c r="D25" s="772"/>
      <c r="E25" s="772"/>
      <c r="F25" s="772"/>
      <c r="G25" s="772"/>
      <c r="H25" s="416"/>
      <c r="I25" s="416"/>
      <c r="J25" s="416"/>
      <c r="K25" s="416"/>
    </row>
    <row r="26" spans="1:13" ht="18" customHeight="1">
      <c r="A26" s="64"/>
      <c r="B26" s="65"/>
      <c r="C26" s="65"/>
      <c r="D26" s="65"/>
      <c r="E26" s="65"/>
      <c r="F26" s="65"/>
      <c r="G26" s="64"/>
    </row>
    <row r="27" spans="1:13" ht="18" customHeight="1">
      <c r="A27" s="64"/>
      <c r="B27" s="65"/>
      <c r="C27" s="65"/>
      <c r="D27" s="65"/>
      <c r="E27" s="65"/>
      <c r="F27" s="65"/>
      <c r="G27" s="64"/>
    </row>
    <row r="28" spans="1:13" ht="18" customHeight="1">
      <c r="A28" s="64"/>
      <c r="B28" s="65"/>
      <c r="C28" s="65"/>
      <c r="D28" s="65"/>
      <c r="E28" s="65"/>
      <c r="F28" s="65"/>
      <c r="G28" s="64"/>
    </row>
    <row r="29" spans="1:13" ht="18" customHeight="1">
      <c r="A29" s="64"/>
      <c r="B29" s="65"/>
      <c r="C29" s="65"/>
      <c r="D29" s="65"/>
      <c r="E29" s="65"/>
      <c r="F29" s="65"/>
      <c r="G29" s="64"/>
      <c r="I29" s="174"/>
      <c r="J29" s="174"/>
      <c r="K29" s="174"/>
      <c r="L29" s="174"/>
      <c r="M29" s="174"/>
    </row>
    <row r="30" spans="1:13" ht="18" customHeight="1">
      <c r="A30" s="64"/>
      <c r="B30" s="65"/>
      <c r="C30" s="65"/>
      <c r="D30" s="65"/>
      <c r="E30" s="65"/>
      <c r="F30" s="65"/>
      <c r="G30" s="64"/>
      <c r="I30" s="174"/>
      <c r="J30" s="174"/>
      <c r="K30" s="174"/>
      <c r="L30" s="174"/>
      <c r="M30" s="174"/>
    </row>
    <row r="31" spans="1:13" ht="18" customHeight="1">
      <c r="A31" s="64"/>
      <c r="B31" s="65"/>
      <c r="C31" s="65"/>
      <c r="D31" s="65"/>
      <c r="E31" s="65"/>
      <c r="F31" s="65"/>
      <c r="G31" s="64"/>
      <c r="I31" s="174"/>
      <c r="J31" s="174"/>
      <c r="K31" s="174"/>
      <c r="L31" s="174"/>
      <c r="M31" s="174"/>
    </row>
    <row r="32" spans="1:13" ht="18" customHeight="1">
      <c r="A32" s="64"/>
      <c r="B32" s="65"/>
      <c r="C32" s="65"/>
      <c r="D32" s="65"/>
      <c r="E32" s="65"/>
      <c r="F32" s="65"/>
      <c r="G32" s="64"/>
      <c r="I32" s="174"/>
      <c r="J32" s="174"/>
      <c r="K32" s="174"/>
      <c r="L32" s="174"/>
      <c r="M32" s="174"/>
    </row>
    <row r="33" spans="1:13" ht="18" customHeight="1">
      <c r="A33" s="64"/>
      <c r="B33" s="65"/>
      <c r="C33" s="65"/>
      <c r="D33" s="65"/>
      <c r="E33" s="65"/>
      <c r="F33" s="65"/>
      <c r="G33" s="64"/>
      <c r="I33" s="174"/>
      <c r="J33" s="174"/>
      <c r="K33" s="174"/>
      <c r="L33" s="174"/>
      <c r="M33" s="174"/>
    </row>
    <row r="34" spans="1:13" ht="18" customHeight="1">
      <c r="A34" s="64"/>
      <c r="B34" s="65"/>
      <c r="C34" s="65"/>
      <c r="D34" s="65"/>
      <c r="E34" s="65"/>
      <c r="F34" s="65"/>
      <c r="G34" s="64"/>
      <c r="I34" s="174"/>
      <c r="J34" s="174"/>
      <c r="K34" s="174"/>
      <c r="L34" s="174"/>
      <c r="M34" s="174"/>
    </row>
    <row r="35" spans="1:13" ht="18" customHeight="1">
      <c r="A35" s="64"/>
      <c r="B35" s="65"/>
      <c r="C35" s="65"/>
      <c r="D35" s="65"/>
      <c r="E35" s="65"/>
      <c r="F35" s="65"/>
      <c r="G35" s="64"/>
      <c r="I35" s="174"/>
      <c r="J35" s="174"/>
      <c r="K35" s="174"/>
      <c r="L35" s="174"/>
      <c r="M35" s="174"/>
    </row>
    <row r="36" spans="1:13" ht="18" customHeight="1">
      <c r="A36" s="64"/>
      <c r="B36" s="65"/>
      <c r="C36" s="65"/>
      <c r="D36" s="65"/>
      <c r="E36" s="65"/>
      <c r="F36" s="65"/>
      <c r="G36" s="64"/>
      <c r="I36" s="174"/>
      <c r="J36" s="174"/>
      <c r="K36" s="174"/>
      <c r="L36" s="174"/>
      <c r="M36" s="174"/>
    </row>
    <row r="37" spans="1:13" ht="18" customHeight="1">
      <c r="A37" s="64"/>
      <c r="B37" s="65"/>
      <c r="C37" s="65"/>
      <c r="D37" s="65"/>
      <c r="E37" s="65"/>
      <c r="F37" s="65"/>
      <c r="G37" s="64"/>
      <c r="I37" s="174"/>
      <c r="J37" s="174"/>
      <c r="K37" s="174"/>
      <c r="L37" s="174"/>
      <c r="M37" s="174"/>
    </row>
    <row r="38" spans="1:13" ht="18" customHeight="1">
      <c r="A38" s="64"/>
      <c r="B38" s="65"/>
      <c r="C38" s="65"/>
      <c r="D38" s="65"/>
      <c r="E38" s="65"/>
      <c r="F38" s="65"/>
      <c r="G38" s="64"/>
      <c r="I38" s="174"/>
      <c r="J38" s="174"/>
      <c r="K38" s="174"/>
      <c r="L38" s="174"/>
      <c r="M38" s="174"/>
    </row>
    <row r="39" spans="1:13" ht="18" customHeight="1">
      <c r="A39" s="64"/>
      <c r="B39" s="65"/>
      <c r="C39" s="65"/>
      <c r="D39" s="65"/>
      <c r="E39" s="65"/>
      <c r="F39" s="65"/>
      <c r="G39" s="64"/>
    </row>
    <row r="40" spans="1:13" ht="18" customHeight="1">
      <c r="A40" s="64"/>
      <c r="B40" s="65"/>
      <c r="C40" s="65"/>
      <c r="D40" s="65"/>
      <c r="E40" s="65"/>
      <c r="F40" s="65"/>
      <c r="G40" s="64"/>
    </row>
    <row r="41" spans="1:13" ht="18" customHeight="1">
      <c r="A41" s="64"/>
      <c r="B41" s="65"/>
      <c r="C41" s="65"/>
      <c r="D41" s="65"/>
      <c r="E41" s="65"/>
      <c r="F41" s="65"/>
      <c r="G41" s="64"/>
    </row>
    <row r="42" spans="1:13" ht="18" customHeight="1">
      <c r="A42" s="64"/>
      <c r="B42" s="65"/>
      <c r="C42" s="65"/>
      <c r="D42" s="65"/>
      <c r="E42" s="65"/>
      <c r="F42" s="65"/>
      <c r="G42" s="64"/>
    </row>
    <row r="43" spans="1:13" ht="18" customHeight="1">
      <c r="A43" s="64"/>
      <c r="B43" s="65"/>
      <c r="C43" s="65"/>
      <c r="D43" s="65"/>
      <c r="E43" s="65"/>
      <c r="F43" s="65"/>
      <c r="G43" s="64"/>
    </row>
    <row r="44" spans="1:13" ht="18" customHeight="1">
      <c r="A44" s="64"/>
      <c r="B44" s="65"/>
      <c r="C44" s="65"/>
      <c r="D44" s="65"/>
      <c r="E44" s="65"/>
      <c r="F44" s="65"/>
      <c r="G44" s="64"/>
    </row>
    <row r="45" spans="1:13" ht="18" customHeight="1">
      <c r="A45" s="64"/>
      <c r="B45" s="65"/>
      <c r="C45" s="65"/>
      <c r="D45" s="65"/>
      <c r="E45" s="65"/>
      <c r="F45" s="65"/>
      <c r="G45" s="64"/>
    </row>
    <row r="46" spans="1:13" ht="18" customHeight="1">
      <c r="A46" s="64"/>
      <c r="B46" s="65"/>
      <c r="C46" s="65"/>
      <c r="D46" s="65"/>
      <c r="E46" s="65"/>
      <c r="F46" s="65"/>
      <c r="G46" s="64"/>
    </row>
    <row r="47" spans="1:13" ht="18" customHeight="1">
      <c r="A47" s="64"/>
      <c r="B47" s="65"/>
      <c r="C47" s="65"/>
      <c r="D47" s="65"/>
      <c r="E47" s="65"/>
      <c r="F47" s="65"/>
      <c r="G47" s="64"/>
    </row>
    <row r="48" spans="1:13" ht="18" customHeight="1">
      <c r="A48" s="760" t="s">
        <v>419</v>
      </c>
      <c r="B48" s="760"/>
      <c r="C48" s="760"/>
      <c r="D48" s="760"/>
      <c r="E48" s="760"/>
      <c r="F48" s="760"/>
      <c r="G48" s="760"/>
    </row>
    <row r="49" spans="1:7" ht="18" customHeight="1"/>
    <row r="50" spans="1:7" ht="18" customHeight="1">
      <c r="A50" s="64"/>
      <c r="B50" s="65"/>
      <c r="C50" s="65"/>
      <c r="D50" s="65"/>
      <c r="E50" s="65"/>
      <c r="F50" s="65"/>
      <c r="G50" s="64"/>
    </row>
    <row r="51" spans="1:7">
      <c r="C51" s="10"/>
      <c r="D51" s="10"/>
      <c r="E51" s="10"/>
      <c r="F51" s="10"/>
      <c r="G51" s="10"/>
    </row>
  </sheetData>
  <mergeCells count="11">
    <mergeCell ref="A22:G22"/>
    <mergeCell ref="A23:G23"/>
    <mergeCell ref="A24:G24"/>
    <mergeCell ref="A25:G25"/>
    <mergeCell ref="A48:G48"/>
    <mergeCell ref="A3:G3"/>
    <mergeCell ref="A4:G4"/>
    <mergeCell ref="A5:G5"/>
    <mergeCell ref="A6:G6"/>
    <mergeCell ref="A8:A9"/>
    <mergeCell ref="G8:G9"/>
  </mergeCells>
  <printOptions horizontalCentered="1"/>
  <pageMargins left="0" right="0" top="0.47244094488188981" bottom="0" header="0" footer="0"/>
  <pageSetup paperSize="9" scale="95" orientation="landscape" r:id="rId1"/>
  <headerFooter>
    <oddFooter>&amp;C_&amp;P_</oddFooter>
  </headerFooter>
  <rowBreaks count="1" manualBreakCount="1">
    <brk id="20"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1A927-CD3B-4635-A1F6-CC07325EBAF3}">
  <sheetPr codeName="Sheet35"/>
  <dimension ref="A1:X52"/>
  <sheetViews>
    <sheetView rightToLeft="1" view="pageBreakPreview" zoomScaleNormal="100" zoomScaleSheetLayoutView="100" workbookViewId="0">
      <selection activeCell="A4" sqref="A4:L4"/>
    </sheetView>
  </sheetViews>
  <sheetFormatPr defaultColWidth="9.140625" defaultRowHeight="12.75"/>
  <cols>
    <col min="1" max="1" width="30.140625" style="13" customWidth="1"/>
    <col min="2" max="2" width="7.140625" style="13" customWidth="1"/>
    <col min="3" max="10" width="7.140625" style="3" customWidth="1"/>
    <col min="11" max="11" width="10" style="3" bestFit="1" customWidth="1"/>
    <col min="12" max="12" width="30.140625" style="13" customWidth="1"/>
    <col min="13" max="13" width="9" style="3" customWidth="1"/>
    <col min="14" max="14" width="3.5703125" style="3" customWidth="1"/>
    <col min="15" max="22" width="5.5703125" style="3" customWidth="1"/>
    <col min="23" max="25" width="4.7109375" style="3" customWidth="1"/>
    <col min="26" max="26" width="4.140625" style="3" customWidth="1"/>
    <col min="27" max="16384" width="9.140625" style="3"/>
  </cols>
  <sheetData>
    <row r="1" spans="1:24" ht="30.75">
      <c r="A1" s="573" t="s">
        <v>101</v>
      </c>
      <c r="B1" s="371"/>
      <c r="C1" s="371"/>
      <c r="D1" s="371"/>
      <c r="E1" s="371"/>
      <c r="F1" s="371"/>
      <c r="G1" s="371"/>
      <c r="H1" s="371"/>
      <c r="I1" s="371"/>
      <c r="J1" s="371"/>
      <c r="K1" s="371"/>
      <c r="L1" s="372" t="s">
        <v>124</v>
      </c>
    </row>
    <row r="2" spans="1:24" ht="12" customHeight="1">
      <c r="A2" s="64"/>
      <c r="B2" s="65"/>
      <c r="C2" s="65"/>
      <c r="D2" s="65"/>
      <c r="E2" s="65"/>
      <c r="F2" s="65"/>
      <c r="G2" s="64"/>
      <c r="H2" s="65"/>
      <c r="I2" s="65"/>
      <c r="J2" s="65"/>
      <c r="K2" s="65"/>
      <c r="L2" s="65"/>
    </row>
    <row r="3" spans="1:24" s="412" customFormat="1" ht="23.25">
      <c r="A3" s="789" t="s">
        <v>25</v>
      </c>
      <c r="B3" s="789"/>
      <c r="C3" s="789"/>
      <c r="D3" s="789"/>
      <c r="E3" s="789"/>
      <c r="F3" s="789"/>
      <c r="G3" s="789"/>
      <c r="H3" s="789"/>
      <c r="I3" s="789"/>
      <c r="J3" s="789"/>
      <c r="K3" s="789"/>
      <c r="L3" s="789"/>
    </row>
    <row r="4" spans="1:24" s="2" customFormat="1" ht="21.75">
      <c r="A4" s="790" t="s">
        <v>634</v>
      </c>
      <c r="B4" s="790"/>
      <c r="C4" s="790"/>
      <c r="D4" s="790"/>
      <c r="E4" s="790"/>
      <c r="F4" s="790"/>
      <c r="G4" s="790"/>
      <c r="H4" s="790"/>
      <c r="I4" s="790"/>
      <c r="J4" s="790"/>
      <c r="K4" s="790"/>
      <c r="L4" s="790"/>
    </row>
    <row r="5" spans="1:24" s="2" customFormat="1" ht="18">
      <c r="A5" s="771" t="s">
        <v>26</v>
      </c>
      <c r="B5" s="771"/>
      <c r="C5" s="771"/>
      <c r="D5" s="771"/>
      <c r="E5" s="771"/>
      <c r="F5" s="771"/>
      <c r="G5" s="771"/>
      <c r="H5" s="771"/>
      <c r="I5" s="771"/>
      <c r="J5" s="771"/>
      <c r="K5" s="771"/>
      <c r="L5" s="771"/>
    </row>
    <row r="6" spans="1:24" ht="15">
      <c r="A6" s="772" t="s">
        <v>599</v>
      </c>
      <c r="B6" s="772"/>
      <c r="C6" s="772"/>
      <c r="D6" s="772"/>
      <c r="E6" s="772"/>
      <c r="F6" s="772"/>
      <c r="G6" s="772"/>
      <c r="H6" s="772"/>
      <c r="I6" s="772"/>
      <c r="J6" s="772"/>
      <c r="K6" s="772"/>
      <c r="L6" s="772"/>
      <c r="N6" s="174"/>
      <c r="O6" s="174"/>
      <c r="P6" s="174"/>
      <c r="Q6" s="174"/>
      <c r="R6" s="174"/>
      <c r="S6" s="174"/>
      <c r="T6" s="174"/>
      <c r="U6" s="174"/>
    </row>
    <row r="7" spans="1:24" s="7" customFormat="1" ht="15.75">
      <c r="A7" s="4" t="s">
        <v>194</v>
      </c>
      <c r="B7" s="5"/>
      <c r="C7" s="5"/>
      <c r="D7" s="6"/>
      <c r="F7" s="5"/>
      <c r="H7" s="6"/>
      <c r="I7" s="41"/>
      <c r="J7" s="41"/>
      <c r="K7" s="5"/>
      <c r="L7" s="8" t="s">
        <v>268</v>
      </c>
      <c r="N7" s="174"/>
      <c r="O7" s="174"/>
      <c r="P7" s="174"/>
      <c r="Q7" s="174"/>
      <c r="R7" s="174"/>
      <c r="S7" s="174"/>
      <c r="T7" s="174"/>
      <c r="U7" s="174"/>
      <c r="W7" s="3"/>
      <c r="X7" s="3"/>
    </row>
    <row r="8" spans="1:24" ht="33.75" customHeight="1" thickBot="1">
      <c r="A8" s="834" t="s">
        <v>420</v>
      </c>
      <c r="B8" s="798">
        <v>-20</v>
      </c>
      <c r="C8" s="798" t="s">
        <v>461</v>
      </c>
      <c r="D8" s="798" t="s">
        <v>462</v>
      </c>
      <c r="E8" s="798" t="s">
        <v>463</v>
      </c>
      <c r="F8" s="798" t="s">
        <v>464</v>
      </c>
      <c r="G8" s="798" t="s">
        <v>465</v>
      </c>
      <c r="H8" s="798" t="s">
        <v>466</v>
      </c>
      <c r="I8" s="798" t="s">
        <v>304</v>
      </c>
      <c r="J8" s="398" t="s">
        <v>371</v>
      </c>
      <c r="K8" s="398" t="s">
        <v>11</v>
      </c>
      <c r="L8" s="832" t="s">
        <v>421</v>
      </c>
      <c r="N8" s="174"/>
      <c r="O8" s="174"/>
      <c r="P8" s="174"/>
      <c r="Q8" s="174"/>
      <c r="R8" s="174"/>
      <c r="S8" s="174"/>
      <c r="T8" s="174"/>
      <c r="U8" s="174"/>
    </row>
    <row r="9" spans="1:24" s="10" customFormat="1" ht="36" customHeight="1" thickTop="1">
      <c r="A9" s="835"/>
      <c r="B9" s="799"/>
      <c r="C9" s="799"/>
      <c r="D9" s="799"/>
      <c r="E9" s="799"/>
      <c r="F9" s="799"/>
      <c r="G9" s="799"/>
      <c r="H9" s="799"/>
      <c r="I9" s="799"/>
      <c r="J9" s="329" t="s">
        <v>384</v>
      </c>
      <c r="K9" s="329" t="s">
        <v>12</v>
      </c>
      <c r="L9" s="833"/>
      <c r="N9" s="174"/>
      <c r="P9" s="72" t="s">
        <v>115</v>
      </c>
      <c r="Q9" s="72" t="s">
        <v>116</v>
      </c>
      <c r="R9" s="174"/>
      <c r="S9" s="174"/>
      <c r="T9" s="174"/>
      <c r="U9" s="174"/>
      <c r="W9" s="3"/>
      <c r="X9" s="3"/>
    </row>
    <row r="10" spans="1:24" s="10" customFormat="1" ht="23.25" customHeight="1" thickBot="1">
      <c r="A10" s="598">
        <v>-20</v>
      </c>
      <c r="B10" s="24">
        <v>0</v>
      </c>
      <c r="C10" s="24">
        <v>0</v>
      </c>
      <c r="D10" s="24">
        <v>0</v>
      </c>
      <c r="E10" s="24">
        <v>0</v>
      </c>
      <c r="F10" s="24">
        <v>1</v>
      </c>
      <c r="G10" s="24">
        <v>0</v>
      </c>
      <c r="H10" s="24">
        <v>0</v>
      </c>
      <c r="I10" s="24">
        <v>0</v>
      </c>
      <c r="J10" s="24">
        <v>0</v>
      </c>
      <c r="K10" s="73">
        <f>SUM(B10:J10)</f>
        <v>1</v>
      </c>
      <c r="L10" s="206">
        <v>-20</v>
      </c>
      <c r="N10" s="174"/>
      <c r="O10" s="595">
        <v>-20</v>
      </c>
      <c r="P10" s="10">
        <f t="shared" ref="P10:P16" si="0">K10</f>
        <v>1</v>
      </c>
      <c r="Q10" s="10">
        <f>B21</f>
        <v>5</v>
      </c>
      <c r="R10" s="174"/>
      <c r="S10" s="174"/>
      <c r="T10" s="174"/>
      <c r="U10" s="174"/>
      <c r="W10" s="3"/>
      <c r="X10" s="3"/>
    </row>
    <row r="11" spans="1:24" s="10" customFormat="1" ht="23.25" customHeight="1" thickTop="1" thickBot="1">
      <c r="A11" s="599" t="s">
        <v>2</v>
      </c>
      <c r="B11" s="26">
        <v>1</v>
      </c>
      <c r="C11" s="26">
        <v>3</v>
      </c>
      <c r="D11" s="26">
        <v>0</v>
      </c>
      <c r="E11" s="26">
        <v>0</v>
      </c>
      <c r="F11" s="26">
        <v>0</v>
      </c>
      <c r="G11" s="26">
        <v>0</v>
      </c>
      <c r="H11" s="26">
        <v>0</v>
      </c>
      <c r="I11" s="26">
        <v>0</v>
      </c>
      <c r="J11" s="26">
        <v>0</v>
      </c>
      <c r="K11" s="27">
        <f t="shared" ref="K11:K20" si="1">SUM(B11:J11)</f>
        <v>4</v>
      </c>
      <c r="L11" s="207" t="s">
        <v>2</v>
      </c>
      <c r="N11" s="174"/>
      <c r="O11" s="600" t="s">
        <v>2</v>
      </c>
      <c r="P11" s="10">
        <f t="shared" si="0"/>
        <v>4</v>
      </c>
      <c r="Q11" s="10">
        <f>C21</f>
        <v>22</v>
      </c>
      <c r="R11" s="174"/>
      <c r="S11" s="174"/>
      <c r="T11" s="174"/>
      <c r="U11" s="174"/>
      <c r="W11" s="3"/>
      <c r="X11" s="3"/>
    </row>
    <row r="12" spans="1:24" s="10" customFormat="1" ht="23.25" customHeight="1" thickTop="1" thickBot="1">
      <c r="A12" s="601" t="s">
        <v>3</v>
      </c>
      <c r="B12" s="28">
        <v>2</v>
      </c>
      <c r="C12" s="28">
        <v>10</v>
      </c>
      <c r="D12" s="28">
        <v>15</v>
      </c>
      <c r="E12" s="28">
        <v>4</v>
      </c>
      <c r="F12" s="28">
        <v>1</v>
      </c>
      <c r="G12" s="28">
        <v>1</v>
      </c>
      <c r="H12" s="28">
        <v>0</v>
      </c>
      <c r="I12" s="28">
        <v>0</v>
      </c>
      <c r="J12" s="28">
        <v>0</v>
      </c>
      <c r="K12" s="29">
        <f t="shared" si="1"/>
        <v>33</v>
      </c>
      <c r="L12" s="208" t="s">
        <v>3</v>
      </c>
      <c r="N12" s="174"/>
      <c r="O12" s="602" t="s">
        <v>3</v>
      </c>
      <c r="P12" s="10">
        <f t="shared" si="0"/>
        <v>33</v>
      </c>
      <c r="Q12" s="3">
        <f>D21</f>
        <v>59</v>
      </c>
      <c r="R12" s="174"/>
      <c r="S12" s="174"/>
      <c r="T12" s="174"/>
      <c r="U12" s="174"/>
      <c r="W12" s="3"/>
      <c r="X12" s="3"/>
    </row>
    <row r="13" spans="1:24" s="10" customFormat="1" ht="23.25" customHeight="1" thickTop="1" thickBot="1">
      <c r="A13" s="599" t="s">
        <v>4</v>
      </c>
      <c r="B13" s="26">
        <v>0</v>
      </c>
      <c r="C13" s="26">
        <v>7</v>
      </c>
      <c r="D13" s="26">
        <v>25</v>
      </c>
      <c r="E13" s="26">
        <v>27</v>
      </c>
      <c r="F13" s="26">
        <v>6</v>
      </c>
      <c r="G13" s="26">
        <v>1</v>
      </c>
      <c r="H13" s="26">
        <v>1</v>
      </c>
      <c r="I13" s="26">
        <v>0</v>
      </c>
      <c r="J13" s="26">
        <v>0</v>
      </c>
      <c r="K13" s="27">
        <f t="shared" si="1"/>
        <v>67</v>
      </c>
      <c r="L13" s="207" t="s">
        <v>4</v>
      </c>
      <c r="N13" s="174"/>
      <c r="O13" s="3" t="s">
        <v>4</v>
      </c>
      <c r="P13" s="3">
        <f t="shared" si="0"/>
        <v>67</v>
      </c>
      <c r="Q13" s="3">
        <f>E21</f>
        <v>71</v>
      </c>
      <c r="R13" s="174"/>
      <c r="S13" s="174"/>
      <c r="T13" s="174"/>
      <c r="U13" s="174"/>
      <c r="W13" s="3"/>
      <c r="X13" s="3"/>
    </row>
    <row r="14" spans="1:24" s="10" customFormat="1" ht="23.25" customHeight="1" thickTop="1" thickBot="1">
      <c r="A14" s="601" t="s">
        <v>5</v>
      </c>
      <c r="B14" s="28">
        <v>2</v>
      </c>
      <c r="C14" s="28">
        <v>1</v>
      </c>
      <c r="D14" s="28">
        <v>14</v>
      </c>
      <c r="E14" s="28">
        <v>26</v>
      </c>
      <c r="F14" s="28">
        <v>21</v>
      </c>
      <c r="G14" s="28">
        <v>7</v>
      </c>
      <c r="H14" s="28">
        <v>0</v>
      </c>
      <c r="I14" s="28">
        <v>1</v>
      </c>
      <c r="J14" s="28">
        <v>1</v>
      </c>
      <c r="K14" s="29">
        <f t="shared" si="1"/>
        <v>73</v>
      </c>
      <c r="L14" s="208" t="s">
        <v>5</v>
      </c>
      <c r="N14" s="174"/>
      <c r="O14" s="59" t="s">
        <v>5</v>
      </c>
      <c r="P14" s="59">
        <f t="shared" si="0"/>
        <v>73</v>
      </c>
      <c r="Q14" s="59">
        <f>F21</f>
        <v>76</v>
      </c>
      <c r="R14" s="174"/>
      <c r="S14" s="174"/>
      <c r="T14" s="174"/>
      <c r="U14" s="174"/>
      <c r="W14" s="3"/>
      <c r="X14" s="3"/>
    </row>
    <row r="15" spans="1:24" s="10" customFormat="1" ht="23.25" customHeight="1" thickTop="1" thickBot="1">
      <c r="A15" s="599" t="s">
        <v>6</v>
      </c>
      <c r="B15" s="26">
        <v>0</v>
      </c>
      <c r="C15" s="26">
        <v>0</v>
      </c>
      <c r="D15" s="26">
        <v>4</v>
      </c>
      <c r="E15" s="26">
        <v>7</v>
      </c>
      <c r="F15" s="26">
        <v>30</v>
      </c>
      <c r="G15" s="26">
        <v>15</v>
      </c>
      <c r="H15" s="26">
        <v>4</v>
      </c>
      <c r="I15" s="26">
        <v>2</v>
      </c>
      <c r="J15" s="26">
        <v>0</v>
      </c>
      <c r="K15" s="27">
        <f t="shared" si="1"/>
        <v>62</v>
      </c>
      <c r="L15" s="207" t="s">
        <v>6</v>
      </c>
      <c r="N15" s="174"/>
      <c r="O15" s="59" t="s">
        <v>6</v>
      </c>
      <c r="P15" s="59">
        <f t="shared" si="0"/>
        <v>62</v>
      </c>
      <c r="Q15" s="59">
        <f>G21</f>
        <v>48</v>
      </c>
    </row>
    <row r="16" spans="1:24" s="10" customFormat="1" ht="23.25" customHeight="1" thickTop="1" thickBot="1">
      <c r="A16" s="601" t="s">
        <v>7</v>
      </c>
      <c r="B16" s="28">
        <v>0</v>
      </c>
      <c r="C16" s="28">
        <v>0</v>
      </c>
      <c r="D16" s="28">
        <v>0</v>
      </c>
      <c r="E16" s="28">
        <v>1</v>
      </c>
      <c r="F16" s="28">
        <v>9</v>
      </c>
      <c r="G16" s="28">
        <v>10</v>
      </c>
      <c r="H16" s="28">
        <v>18</v>
      </c>
      <c r="I16" s="28">
        <v>0</v>
      </c>
      <c r="J16" s="28">
        <v>1</v>
      </c>
      <c r="K16" s="29">
        <f t="shared" si="1"/>
        <v>39</v>
      </c>
      <c r="L16" s="208" t="s">
        <v>7</v>
      </c>
      <c r="O16" s="59" t="s">
        <v>7</v>
      </c>
      <c r="P16" s="59">
        <f t="shared" si="0"/>
        <v>39</v>
      </c>
      <c r="Q16" s="59">
        <f>H21</f>
        <v>50</v>
      </c>
    </row>
    <row r="17" spans="1:17" s="10" customFormat="1" ht="23.25" customHeight="1" thickTop="1" thickBot="1">
      <c r="A17" s="599" t="s">
        <v>8</v>
      </c>
      <c r="B17" s="26">
        <v>0</v>
      </c>
      <c r="C17" s="26">
        <v>0</v>
      </c>
      <c r="D17" s="26">
        <v>1</v>
      </c>
      <c r="E17" s="26">
        <v>4</v>
      </c>
      <c r="F17" s="26">
        <v>4</v>
      </c>
      <c r="G17" s="26">
        <v>7</v>
      </c>
      <c r="H17" s="26">
        <v>13</v>
      </c>
      <c r="I17" s="26">
        <v>2</v>
      </c>
      <c r="J17" s="26">
        <v>0</v>
      </c>
      <c r="K17" s="27">
        <f t="shared" si="1"/>
        <v>31</v>
      </c>
      <c r="L17" s="207" t="s">
        <v>8</v>
      </c>
      <c r="O17" s="59" t="s">
        <v>49</v>
      </c>
      <c r="P17" s="59">
        <f>K17+K18+K19</f>
        <v>87</v>
      </c>
      <c r="Q17" s="423">
        <f>I21</f>
        <v>32</v>
      </c>
    </row>
    <row r="18" spans="1:17" s="10" customFormat="1" ht="23.25" customHeight="1" thickTop="1" thickBot="1">
      <c r="A18" s="601" t="s">
        <v>9</v>
      </c>
      <c r="B18" s="28">
        <v>0</v>
      </c>
      <c r="C18" s="28">
        <v>0</v>
      </c>
      <c r="D18" s="28">
        <v>0</v>
      </c>
      <c r="E18" s="28">
        <v>0</v>
      </c>
      <c r="F18" s="28">
        <v>2</v>
      </c>
      <c r="G18" s="28">
        <v>4</v>
      </c>
      <c r="H18" s="28">
        <v>7</v>
      </c>
      <c r="I18" s="28">
        <v>11</v>
      </c>
      <c r="J18" s="28">
        <v>1</v>
      </c>
      <c r="K18" s="29">
        <f t="shared" si="1"/>
        <v>25</v>
      </c>
      <c r="L18" s="208" t="s">
        <v>9</v>
      </c>
      <c r="O18" s="74" t="s">
        <v>370</v>
      </c>
      <c r="P18" s="10">
        <f>K20</f>
        <v>0</v>
      </c>
      <c r="Q18" s="3">
        <f>J21</f>
        <v>3</v>
      </c>
    </row>
    <row r="19" spans="1:17" s="10" customFormat="1" ht="23.25" customHeight="1" thickTop="1">
      <c r="A19" s="603" t="s">
        <v>10</v>
      </c>
      <c r="B19" s="31">
        <v>0</v>
      </c>
      <c r="C19" s="31">
        <v>1</v>
      </c>
      <c r="D19" s="31">
        <v>0</v>
      </c>
      <c r="E19" s="31">
        <v>2</v>
      </c>
      <c r="F19" s="31">
        <v>2</v>
      </c>
      <c r="G19" s="31">
        <v>3</v>
      </c>
      <c r="H19" s="31">
        <v>7</v>
      </c>
      <c r="I19" s="31">
        <v>16</v>
      </c>
      <c r="J19" s="31">
        <v>0</v>
      </c>
      <c r="K19" s="32">
        <f t="shared" si="1"/>
        <v>31</v>
      </c>
      <c r="L19" s="209" t="s">
        <v>231</v>
      </c>
    </row>
    <row r="20" spans="1:17" s="10" customFormat="1" ht="23.25" customHeight="1">
      <c r="A20" s="621" t="s">
        <v>371</v>
      </c>
      <c r="B20" s="324">
        <v>0</v>
      </c>
      <c r="C20" s="324">
        <v>0</v>
      </c>
      <c r="D20" s="324">
        <v>0</v>
      </c>
      <c r="E20" s="324">
        <v>0</v>
      </c>
      <c r="F20" s="324">
        <v>0</v>
      </c>
      <c r="G20" s="324">
        <v>0</v>
      </c>
      <c r="H20" s="324">
        <v>0</v>
      </c>
      <c r="I20" s="324">
        <v>0</v>
      </c>
      <c r="J20" s="324">
        <v>0</v>
      </c>
      <c r="K20" s="325">
        <f t="shared" si="1"/>
        <v>0</v>
      </c>
      <c r="L20" s="326" t="s">
        <v>384</v>
      </c>
      <c r="O20" s="3"/>
      <c r="P20" s="3">
        <f>SUM(P10:P19)</f>
        <v>366</v>
      </c>
      <c r="Q20" s="3">
        <f>SUM(Q10:Q19)</f>
        <v>366</v>
      </c>
    </row>
    <row r="21" spans="1:17" s="10" customFormat="1" ht="23.25" customHeight="1">
      <c r="A21" s="622" t="s">
        <v>23</v>
      </c>
      <c r="B21" s="327">
        <f>SUM(B10:B20)</f>
        <v>5</v>
      </c>
      <c r="C21" s="327">
        <f t="shared" ref="C21:J21" si="2">SUM(C10:C20)</f>
        <v>22</v>
      </c>
      <c r="D21" s="327">
        <f t="shared" si="2"/>
        <v>59</v>
      </c>
      <c r="E21" s="327">
        <f t="shared" si="2"/>
        <v>71</v>
      </c>
      <c r="F21" s="327">
        <f t="shared" si="2"/>
        <v>76</v>
      </c>
      <c r="G21" s="327">
        <f t="shared" si="2"/>
        <v>48</v>
      </c>
      <c r="H21" s="327">
        <f t="shared" si="2"/>
        <v>50</v>
      </c>
      <c r="I21" s="327">
        <f t="shared" si="2"/>
        <v>32</v>
      </c>
      <c r="J21" s="327">
        <f t="shared" si="2"/>
        <v>3</v>
      </c>
      <c r="K21" s="327">
        <f>SUM(K10:K20)</f>
        <v>366</v>
      </c>
      <c r="L21" s="328" t="s">
        <v>24</v>
      </c>
    </row>
    <row r="22" spans="1:17" ht="21" customHeight="1">
      <c r="A22" s="64"/>
      <c r="B22" s="65"/>
      <c r="C22" s="65"/>
      <c r="D22" s="65"/>
      <c r="E22" s="65"/>
      <c r="F22" s="65"/>
      <c r="G22" s="64"/>
      <c r="I22" s="72"/>
      <c r="J22" s="10"/>
      <c r="L22" s="3"/>
    </row>
    <row r="23" spans="1:17" s="59" customFormat="1" ht="21.75">
      <c r="A23" s="737" t="s">
        <v>456</v>
      </c>
      <c r="B23" s="737"/>
      <c r="C23" s="737"/>
      <c r="D23" s="737"/>
      <c r="E23" s="737"/>
      <c r="F23" s="737"/>
      <c r="G23" s="737"/>
      <c r="H23" s="737"/>
      <c r="I23" s="737"/>
      <c r="J23" s="737"/>
      <c r="K23" s="737"/>
      <c r="L23" s="737"/>
    </row>
    <row r="24" spans="1:17" s="59" customFormat="1" ht="21.75">
      <c r="A24" s="790" t="s">
        <v>634</v>
      </c>
      <c r="B24" s="790"/>
      <c r="C24" s="790"/>
      <c r="D24" s="790"/>
      <c r="E24" s="790"/>
      <c r="F24" s="790"/>
      <c r="G24" s="790"/>
      <c r="H24" s="790"/>
      <c r="I24" s="790"/>
      <c r="J24" s="790"/>
      <c r="K24" s="790"/>
      <c r="L24" s="790"/>
    </row>
    <row r="25" spans="1:17" s="59" customFormat="1" ht="15">
      <c r="A25" s="738" t="s">
        <v>26</v>
      </c>
      <c r="B25" s="738"/>
      <c r="C25" s="738"/>
      <c r="D25" s="738"/>
      <c r="E25" s="738"/>
      <c r="F25" s="738"/>
      <c r="G25" s="738"/>
      <c r="H25" s="738"/>
      <c r="I25" s="738"/>
      <c r="J25" s="738"/>
      <c r="K25" s="738"/>
      <c r="L25" s="738"/>
    </row>
    <row r="26" spans="1:17" s="59" customFormat="1" ht="15">
      <c r="A26" s="772" t="s">
        <v>599</v>
      </c>
      <c r="B26" s="772"/>
      <c r="C26" s="772"/>
      <c r="D26" s="772"/>
      <c r="E26" s="772"/>
      <c r="F26" s="772"/>
      <c r="G26" s="772"/>
      <c r="H26" s="772"/>
      <c r="I26" s="772"/>
      <c r="J26" s="772"/>
      <c r="K26" s="772"/>
      <c r="L26" s="772"/>
    </row>
    <row r="27" spans="1:17">
      <c r="A27" s="64"/>
      <c r="B27" s="64"/>
      <c r="C27" s="65"/>
      <c r="D27" s="65"/>
      <c r="E27" s="65"/>
      <c r="F27" s="65"/>
      <c r="G27" s="65"/>
      <c r="H27" s="65"/>
      <c r="I27" s="65"/>
      <c r="J27" s="65"/>
      <c r="K27" s="65"/>
      <c r="L27" s="64"/>
    </row>
    <row r="28" spans="1:17" ht="18.75" customHeight="1">
      <c r="A28" s="64"/>
      <c r="B28" s="64"/>
      <c r="C28" s="65"/>
      <c r="D28" s="65"/>
      <c r="E28" s="65"/>
      <c r="F28" s="65"/>
      <c r="G28" s="65"/>
      <c r="H28" s="65"/>
      <c r="I28" s="65"/>
      <c r="J28" s="65"/>
      <c r="K28" s="65"/>
      <c r="L28" s="64"/>
    </row>
    <row r="29" spans="1:17" ht="18.75" customHeight="1">
      <c r="A29" s="64"/>
      <c r="B29" s="64"/>
      <c r="C29" s="65"/>
      <c r="D29" s="65"/>
      <c r="E29" s="65"/>
      <c r="F29" s="65"/>
      <c r="G29" s="65"/>
      <c r="H29" s="65"/>
      <c r="I29" s="65"/>
      <c r="J29" s="65"/>
      <c r="K29" s="65"/>
      <c r="L29" s="64"/>
    </row>
    <row r="30" spans="1:17" ht="18.75" customHeight="1">
      <c r="A30" s="64"/>
      <c r="B30" s="64"/>
      <c r="C30" s="65"/>
      <c r="D30" s="65"/>
      <c r="E30" s="65"/>
      <c r="F30" s="65"/>
      <c r="G30" s="65"/>
      <c r="H30" s="65"/>
      <c r="I30" s="65"/>
      <c r="J30" s="65"/>
      <c r="K30" s="65"/>
      <c r="L30" s="64"/>
    </row>
    <row r="31" spans="1:17" ht="18.75" customHeight="1">
      <c r="A31" s="64"/>
      <c r="B31" s="64"/>
      <c r="C31" s="65"/>
      <c r="D31" s="65"/>
      <c r="E31" s="65"/>
      <c r="F31" s="65"/>
      <c r="G31" s="65"/>
      <c r="H31" s="65"/>
      <c r="I31" s="65"/>
      <c r="J31" s="65"/>
      <c r="K31" s="65"/>
      <c r="L31" s="64"/>
    </row>
    <row r="32" spans="1:17" ht="18.75" customHeight="1">
      <c r="A32" s="64"/>
      <c r="B32" s="64"/>
      <c r="C32" s="65"/>
      <c r="D32" s="65"/>
      <c r="E32" s="65"/>
      <c r="F32" s="65"/>
      <c r="G32" s="65"/>
      <c r="H32" s="65"/>
      <c r="I32" s="65"/>
      <c r="J32" s="65"/>
      <c r="K32" s="65"/>
      <c r="L32" s="64"/>
    </row>
    <row r="33" spans="1:12" ht="18.75" customHeight="1">
      <c r="A33" s="64"/>
      <c r="B33" s="64"/>
      <c r="C33" s="65"/>
      <c r="D33" s="65"/>
      <c r="E33" s="65"/>
      <c r="F33" s="65"/>
      <c r="G33" s="65"/>
      <c r="H33" s="65"/>
      <c r="I33" s="65"/>
      <c r="J33" s="65"/>
      <c r="K33" s="65"/>
      <c r="L33" s="64"/>
    </row>
    <row r="34" spans="1:12" ht="18.75" customHeight="1">
      <c r="A34" s="64"/>
      <c r="B34" s="64"/>
      <c r="C34" s="65"/>
      <c r="D34" s="65"/>
      <c r="E34" s="65"/>
      <c r="F34" s="65"/>
      <c r="G34" s="65"/>
      <c r="H34" s="65"/>
      <c r="I34" s="65"/>
      <c r="J34" s="65"/>
      <c r="K34" s="65"/>
      <c r="L34" s="64"/>
    </row>
    <row r="35" spans="1:12" ht="18.75" customHeight="1">
      <c r="A35" s="64"/>
      <c r="B35" s="64"/>
      <c r="C35" s="65"/>
      <c r="D35" s="65"/>
      <c r="E35" s="65"/>
      <c r="F35" s="65"/>
      <c r="G35" s="65"/>
      <c r="H35" s="65"/>
      <c r="I35" s="65"/>
      <c r="J35" s="65"/>
      <c r="K35" s="65"/>
      <c r="L35" s="64"/>
    </row>
    <row r="36" spans="1:12" ht="18.75" customHeight="1">
      <c r="A36" s="64"/>
      <c r="B36" s="64"/>
      <c r="C36" s="65"/>
      <c r="D36" s="65"/>
      <c r="E36" s="65"/>
      <c r="F36" s="65"/>
      <c r="G36" s="65"/>
      <c r="H36" s="65"/>
      <c r="I36" s="65"/>
      <c r="J36" s="65"/>
      <c r="K36" s="65"/>
      <c r="L36" s="64"/>
    </row>
    <row r="37" spans="1:12" ht="18.75" customHeight="1">
      <c r="A37" s="64"/>
      <c r="B37" s="64"/>
      <c r="C37" s="65"/>
      <c r="D37" s="65"/>
      <c r="E37" s="65"/>
      <c r="F37" s="65"/>
      <c r="G37" s="65"/>
      <c r="H37" s="65"/>
      <c r="I37" s="65"/>
      <c r="J37" s="65"/>
      <c r="K37" s="65"/>
      <c r="L37" s="64"/>
    </row>
    <row r="38" spans="1:12" ht="18.75" customHeight="1">
      <c r="A38" s="64"/>
      <c r="B38" s="64"/>
      <c r="C38" s="65"/>
      <c r="D38" s="65"/>
      <c r="E38" s="65"/>
      <c r="F38" s="65"/>
      <c r="G38" s="65"/>
      <c r="H38" s="65"/>
      <c r="I38" s="65"/>
      <c r="J38" s="65"/>
      <c r="K38" s="65"/>
      <c r="L38" s="64"/>
    </row>
    <row r="39" spans="1:12" ht="18.75" customHeight="1">
      <c r="A39" s="64"/>
      <c r="B39" s="64"/>
      <c r="C39" s="65"/>
      <c r="D39" s="65"/>
      <c r="E39" s="65"/>
      <c r="F39" s="65"/>
      <c r="G39" s="65"/>
      <c r="H39" s="65"/>
      <c r="I39" s="65"/>
      <c r="J39" s="65"/>
      <c r="K39" s="65"/>
      <c r="L39" s="64"/>
    </row>
    <row r="40" spans="1:12" ht="18.75" customHeight="1">
      <c r="A40" s="64"/>
      <c r="B40" s="64"/>
      <c r="C40" s="65"/>
      <c r="D40" s="65"/>
      <c r="E40" s="65"/>
      <c r="F40" s="65"/>
      <c r="G40" s="65"/>
      <c r="H40" s="65"/>
      <c r="I40" s="65"/>
      <c r="J40" s="65"/>
      <c r="K40" s="65"/>
      <c r="L40" s="64"/>
    </row>
    <row r="41" spans="1:12" ht="18.75" customHeight="1">
      <c r="A41" s="64"/>
      <c r="B41" s="64"/>
      <c r="C41" s="65"/>
      <c r="D41" s="65"/>
      <c r="E41" s="65"/>
      <c r="F41" s="65"/>
      <c r="G41" s="65"/>
      <c r="H41" s="65"/>
      <c r="I41" s="65"/>
      <c r="J41" s="65"/>
      <c r="K41" s="65"/>
      <c r="L41" s="64"/>
    </row>
    <row r="42" spans="1:12" ht="18.75" customHeight="1">
      <c r="A42" s="64"/>
      <c r="B42" s="64"/>
      <c r="C42" s="65"/>
      <c r="D42" s="65"/>
      <c r="E42" s="65"/>
      <c r="F42" s="65"/>
      <c r="G42" s="65"/>
      <c r="H42" s="65"/>
      <c r="I42" s="65"/>
      <c r="J42" s="65"/>
      <c r="K42" s="65"/>
      <c r="L42" s="64"/>
    </row>
    <row r="43" spans="1:12" ht="18.75" customHeight="1">
      <c r="A43" s="64"/>
      <c r="B43" s="64"/>
      <c r="C43" s="65"/>
      <c r="D43" s="65"/>
      <c r="E43" s="65"/>
      <c r="F43" s="65"/>
      <c r="G43" s="65"/>
      <c r="H43" s="65"/>
      <c r="I43" s="65"/>
      <c r="J43" s="65"/>
      <c r="K43" s="65"/>
      <c r="L43" s="64"/>
    </row>
    <row r="44" spans="1:12" ht="18.75" customHeight="1">
      <c r="A44" s="64"/>
      <c r="B44" s="64"/>
      <c r="C44" s="65"/>
      <c r="D44" s="65"/>
      <c r="E44" s="65"/>
      <c r="F44" s="65"/>
      <c r="G44" s="65"/>
      <c r="H44" s="65"/>
      <c r="I44" s="65"/>
      <c r="J44" s="65"/>
      <c r="K44" s="65"/>
      <c r="L44" s="64"/>
    </row>
    <row r="45" spans="1:12">
      <c r="A45" s="64"/>
      <c r="B45" s="64"/>
      <c r="C45" s="65"/>
      <c r="D45" s="65"/>
      <c r="E45" s="65"/>
      <c r="F45" s="65"/>
      <c r="G45" s="65"/>
      <c r="H45" s="65"/>
      <c r="I45" s="65"/>
      <c r="J45" s="65"/>
      <c r="K45" s="65"/>
      <c r="L45" s="64"/>
    </row>
    <row r="46" spans="1:12">
      <c r="A46" s="64"/>
      <c r="B46" s="64"/>
      <c r="C46" s="65"/>
      <c r="D46" s="65"/>
      <c r="E46" s="65"/>
      <c r="F46" s="65"/>
      <c r="G46" s="65"/>
      <c r="H46" s="65"/>
      <c r="I46" s="65"/>
      <c r="J46" s="65"/>
      <c r="K46" s="65"/>
      <c r="L46" s="64"/>
    </row>
    <row r="47" spans="1:12">
      <c r="A47" s="760" t="s">
        <v>422</v>
      </c>
      <c r="B47" s="760"/>
      <c r="C47" s="760"/>
      <c r="D47" s="760"/>
      <c r="E47" s="760"/>
      <c r="F47" s="760"/>
      <c r="G47" s="760"/>
      <c r="H47" s="760"/>
      <c r="I47" s="760"/>
      <c r="J47" s="760"/>
      <c r="K47" s="760"/>
      <c r="L47" s="760"/>
    </row>
    <row r="48" spans="1:12">
      <c r="A48" s="64"/>
      <c r="B48" s="64"/>
      <c r="C48" s="65"/>
      <c r="D48" s="65"/>
      <c r="E48" s="65"/>
      <c r="F48" s="65"/>
      <c r="G48" s="65"/>
      <c r="H48" s="65"/>
      <c r="I48" s="65"/>
      <c r="J48" s="65"/>
      <c r="K48" s="65"/>
      <c r="L48" s="64"/>
    </row>
    <row r="49" spans="1:12">
      <c r="A49" s="64"/>
      <c r="B49" s="64"/>
      <c r="C49" s="65"/>
      <c r="D49" s="65"/>
      <c r="E49" s="65"/>
      <c r="F49" s="65"/>
      <c r="G49" s="65"/>
      <c r="H49" s="65"/>
      <c r="I49" s="65"/>
      <c r="J49" s="65"/>
      <c r="K49" s="65"/>
      <c r="L49" s="64"/>
    </row>
    <row r="50" spans="1:12">
      <c r="A50" s="64"/>
      <c r="B50" s="64"/>
      <c r="C50" s="65"/>
      <c r="D50" s="65"/>
      <c r="E50" s="65"/>
      <c r="F50" s="65"/>
      <c r="G50" s="65"/>
      <c r="H50" s="65"/>
      <c r="I50" s="65"/>
      <c r="J50" s="65"/>
      <c r="K50" s="65"/>
      <c r="L50" s="64"/>
    </row>
    <row r="51" spans="1:12">
      <c r="A51" s="64"/>
      <c r="B51" s="64"/>
      <c r="C51" s="65"/>
      <c r="D51" s="65"/>
      <c r="E51" s="65"/>
      <c r="F51" s="65"/>
      <c r="G51" s="65"/>
      <c r="H51" s="65"/>
      <c r="I51" s="65"/>
      <c r="J51" s="65"/>
      <c r="K51" s="65"/>
      <c r="L51" s="64"/>
    </row>
    <row r="52" spans="1:12" ht="4.5" customHeight="1"/>
  </sheetData>
  <mergeCells count="19">
    <mergeCell ref="A25:L25"/>
    <mergeCell ref="A26:L26"/>
    <mergeCell ref="A47:L47"/>
    <mergeCell ref="G8:G9"/>
    <mergeCell ref="H8:H9"/>
    <mergeCell ref="I8:I9"/>
    <mergeCell ref="L8:L9"/>
    <mergeCell ref="A23:L23"/>
    <mergeCell ref="A24:L24"/>
    <mergeCell ref="A3:L3"/>
    <mergeCell ref="A4:L4"/>
    <mergeCell ref="A5:L5"/>
    <mergeCell ref="A6:L6"/>
    <mergeCell ref="A8:A9"/>
    <mergeCell ref="B8:B9"/>
    <mergeCell ref="C8:C9"/>
    <mergeCell ref="D8:D9"/>
    <mergeCell ref="E8:E9"/>
    <mergeCell ref="F8:F9"/>
  </mergeCells>
  <printOptions horizontalCentered="1"/>
  <pageMargins left="0" right="0" top="0.47244094488188981" bottom="0" header="0" footer="0"/>
  <pageSetup paperSize="9" scale="95" orientation="landscape" r:id="rId1"/>
  <headerFooter>
    <oddFooter>&amp;C_&amp;P_</oddFooter>
  </headerFooter>
  <rowBreaks count="1" manualBreakCount="1">
    <brk id="21"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B1D30-2644-460A-988F-0981F0D53F57}">
  <sheetPr codeName="Sheet36"/>
  <dimension ref="A1:R60"/>
  <sheetViews>
    <sheetView rightToLeft="1" view="pageBreakPreview" topLeftCell="A7" zoomScale="85" zoomScaleNormal="100" zoomScaleSheetLayoutView="85" workbookViewId="0">
      <selection activeCell="S32" sqref="S32"/>
    </sheetView>
  </sheetViews>
  <sheetFormatPr defaultColWidth="9.140625" defaultRowHeight="12.75"/>
  <cols>
    <col min="1" max="1" width="14.140625" style="1" customWidth="1"/>
    <col min="2" max="11" width="8.140625" style="1" customWidth="1"/>
    <col min="12" max="13" width="8.85546875" style="1" customWidth="1"/>
    <col min="14" max="14" width="16.42578125" style="1" customWidth="1"/>
    <col min="15" max="16384" width="9.140625" style="1"/>
  </cols>
  <sheetData>
    <row r="1" spans="1:18" s="3" customFormat="1" ht="30.75">
      <c r="A1" s="573" t="s">
        <v>101</v>
      </c>
      <c r="B1" s="371"/>
      <c r="C1" s="371"/>
      <c r="D1" s="371"/>
      <c r="E1" s="371"/>
      <c r="F1" s="371"/>
      <c r="G1" s="371"/>
      <c r="H1" s="371"/>
      <c r="I1" s="371"/>
      <c r="J1" s="371"/>
      <c r="K1" s="371"/>
      <c r="L1" s="371"/>
      <c r="M1" s="373"/>
      <c r="N1" s="372" t="s">
        <v>124</v>
      </c>
    </row>
    <row r="2" spans="1:18" s="3" customFormat="1" ht="12" customHeight="1">
      <c r="A2" s="64"/>
      <c r="B2" s="65"/>
      <c r="C2" s="65"/>
      <c r="D2" s="65"/>
      <c r="E2" s="65"/>
      <c r="F2" s="65"/>
      <c r="G2" s="64"/>
      <c r="H2" s="64"/>
      <c r="I2" s="64"/>
      <c r="J2" s="65"/>
      <c r="K2" s="65"/>
      <c r="L2" s="65"/>
      <c r="M2" s="65"/>
    </row>
    <row r="3" spans="1:18" s="413" customFormat="1" ht="23.25">
      <c r="A3" s="836" t="s">
        <v>27</v>
      </c>
      <c r="B3" s="789"/>
      <c r="C3" s="789"/>
      <c r="D3" s="789"/>
      <c r="E3" s="789"/>
      <c r="F3" s="789"/>
      <c r="G3" s="789"/>
      <c r="H3" s="789"/>
      <c r="I3" s="789"/>
      <c r="J3" s="789"/>
      <c r="K3" s="789"/>
      <c r="L3" s="789"/>
      <c r="M3" s="789"/>
      <c r="N3" s="789"/>
    </row>
    <row r="4" spans="1:18" s="411" customFormat="1" ht="21.75">
      <c r="A4" s="837" t="s">
        <v>696</v>
      </c>
      <c r="B4" s="838"/>
      <c r="C4" s="838"/>
      <c r="D4" s="838"/>
      <c r="E4" s="838"/>
      <c r="F4" s="838"/>
      <c r="G4" s="838"/>
      <c r="H4" s="838"/>
      <c r="I4" s="838"/>
      <c r="J4" s="838"/>
      <c r="K4" s="838"/>
      <c r="L4" s="838"/>
      <c r="M4" s="838"/>
      <c r="N4" s="838"/>
    </row>
    <row r="5" spans="1:18" ht="15">
      <c r="A5" s="772" t="s">
        <v>28</v>
      </c>
      <c r="B5" s="772"/>
      <c r="C5" s="772"/>
      <c r="D5" s="772"/>
      <c r="E5" s="772"/>
      <c r="F5" s="772"/>
      <c r="G5" s="772"/>
      <c r="H5" s="772"/>
      <c r="I5" s="772"/>
      <c r="J5" s="772"/>
      <c r="K5" s="772"/>
      <c r="L5" s="772"/>
      <c r="M5" s="772"/>
      <c r="N5" s="772"/>
    </row>
    <row r="6" spans="1:18" ht="15">
      <c r="A6" s="772" t="s">
        <v>697</v>
      </c>
      <c r="B6" s="772"/>
      <c r="C6" s="772"/>
      <c r="D6" s="772"/>
      <c r="E6" s="772"/>
      <c r="F6" s="772"/>
      <c r="G6" s="772"/>
      <c r="H6" s="772"/>
      <c r="I6" s="772"/>
      <c r="J6" s="772"/>
      <c r="K6" s="772"/>
      <c r="L6" s="772"/>
      <c r="M6" s="772"/>
      <c r="N6" s="772"/>
    </row>
    <row r="7" spans="1:18" s="17" customFormat="1" ht="13.5" customHeight="1">
      <c r="A7" s="14" t="s">
        <v>195</v>
      </c>
      <c r="B7" s="15"/>
      <c r="C7" s="15"/>
      <c r="D7" s="15"/>
      <c r="E7" s="15"/>
      <c r="F7" s="15"/>
      <c r="G7" s="15"/>
      <c r="H7" s="15"/>
      <c r="I7" s="15"/>
      <c r="J7" s="15"/>
      <c r="K7" s="15"/>
      <c r="L7" s="15"/>
      <c r="M7" s="15"/>
      <c r="N7" s="16" t="s">
        <v>335</v>
      </c>
    </row>
    <row r="8" spans="1:18" ht="18" customHeight="1">
      <c r="A8" s="839" t="s">
        <v>29</v>
      </c>
      <c r="B8" s="842" t="s">
        <v>607</v>
      </c>
      <c r="C8" s="842"/>
      <c r="D8" s="842"/>
      <c r="E8" s="842"/>
      <c r="F8" s="842"/>
      <c r="G8" s="842"/>
      <c r="H8" s="842"/>
      <c r="I8" s="842"/>
      <c r="J8" s="842"/>
      <c r="K8" s="842"/>
      <c r="L8" s="843" t="s">
        <v>608</v>
      </c>
      <c r="M8" s="843"/>
      <c r="N8" s="845" t="s">
        <v>30</v>
      </c>
    </row>
    <row r="9" spans="1:18" ht="24" customHeight="1">
      <c r="A9" s="840"/>
      <c r="B9" s="848" t="s">
        <v>120</v>
      </c>
      <c r="C9" s="848"/>
      <c r="D9" s="848" t="s">
        <v>121</v>
      </c>
      <c r="E9" s="848"/>
      <c r="F9" s="848" t="s">
        <v>122</v>
      </c>
      <c r="G9" s="848"/>
      <c r="H9" s="848" t="s">
        <v>123</v>
      </c>
      <c r="I9" s="848"/>
      <c r="J9" s="848" t="s">
        <v>11</v>
      </c>
      <c r="K9" s="848"/>
      <c r="L9" s="844"/>
      <c r="M9" s="844"/>
      <c r="N9" s="846"/>
    </row>
    <row r="10" spans="1:18" ht="27.75" customHeight="1">
      <c r="A10" s="840"/>
      <c r="B10" s="849" t="s">
        <v>282</v>
      </c>
      <c r="C10" s="850"/>
      <c r="D10" s="849" t="s">
        <v>283</v>
      </c>
      <c r="E10" s="850"/>
      <c r="F10" s="849" t="s">
        <v>284</v>
      </c>
      <c r="G10" s="850"/>
      <c r="H10" s="849" t="s">
        <v>385</v>
      </c>
      <c r="I10" s="850"/>
      <c r="J10" s="850" t="s">
        <v>12</v>
      </c>
      <c r="K10" s="850"/>
      <c r="L10" s="844"/>
      <c r="M10" s="844"/>
      <c r="N10" s="846"/>
    </row>
    <row r="11" spans="1:18" ht="48.75" customHeight="1">
      <c r="A11" s="841"/>
      <c r="B11" s="401" t="s">
        <v>423</v>
      </c>
      <c r="C11" s="401" t="s">
        <v>424</v>
      </c>
      <c r="D11" s="401" t="s">
        <v>423</v>
      </c>
      <c r="E11" s="401" t="s">
        <v>424</v>
      </c>
      <c r="F11" s="401" t="s">
        <v>423</v>
      </c>
      <c r="G11" s="401" t="s">
        <v>424</v>
      </c>
      <c r="H11" s="401" t="s">
        <v>423</v>
      </c>
      <c r="I11" s="401" t="s">
        <v>424</v>
      </c>
      <c r="J11" s="401" t="s">
        <v>423</v>
      </c>
      <c r="K11" s="401" t="s">
        <v>424</v>
      </c>
      <c r="L11" s="401" t="s">
        <v>423</v>
      </c>
      <c r="M11" s="401" t="s">
        <v>424</v>
      </c>
      <c r="N11" s="847"/>
      <c r="Q11" s="1" t="s">
        <v>353</v>
      </c>
      <c r="R11" s="1" t="s">
        <v>354</v>
      </c>
    </row>
    <row r="12" spans="1:18" ht="26.25" customHeight="1" thickBot="1">
      <c r="A12" s="627" t="s">
        <v>31</v>
      </c>
      <c r="B12" s="122">
        <v>52</v>
      </c>
      <c r="C12" s="122">
        <v>26</v>
      </c>
      <c r="D12" s="122">
        <v>8</v>
      </c>
      <c r="E12" s="122">
        <v>1</v>
      </c>
      <c r="F12" s="122">
        <v>2</v>
      </c>
      <c r="G12" s="122">
        <v>1</v>
      </c>
      <c r="H12" s="122">
        <v>0</v>
      </c>
      <c r="I12" s="122">
        <v>0</v>
      </c>
      <c r="J12" s="123">
        <v>62</v>
      </c>
      <c r="K12" s="123">
        <v>28</v>
      </c>
      <c r="L12" s="552">
        <v>26.382978723404253</v>
      </c>
      <c r="M12" s="200">
        <v>15.64245810055866</v>
      </c>
      <c r="N12" s="33" t="s">
        <v>32</v>
      </c>
      <c r="P12" s="63" t="s">
        <v>117</v>
      </c>
      <c r="Q12" s="158">
        <f>Table_Default__XLS_TAB_27_1887[[#This Row],[Column6]]</f>
        <v>26.382978723404253</v>
      </c>
      <c r="R12" s="158">
        <f>Table_Default__XLS_TAB_27_1887[[#This Row],[Column7]]</f>
        <v>15.64245810055866</v>
      </c>
    </row>
    <row r="13" spans="1:18" ht="18.75" customHeight="1" thickBot="1">
      <c r="A13" s="628">
        <v>-1</v>
      </c>
      <c r="B13" s="127">
        <v>120</v>
      </c>
      <c r="C13" s="127">
        <v>89</v>
      </c>
      <c r="D13" s="127">
        <v>27</v>
      </c>
      <c r="E13" s="127">
        <v>30</v>
      </c>
      <c r="F13" s="127">
        <v>6</v>
      </c>
      <c r="G13" s="127">
        <v>12</v>
      </c>
      <c r="H13" s="127">
        <v>6</v>
      </c>
      <c r="I13" s="127">
        <v>2</v>
      </c>
      <c r="J13" s="123">
        <v>159</v>
      </c>
      <c r="K13" s="123">
        <v>133</v>
      </c>
      <c r="L13" s="553">
        <v>67.659574468085097</v>
      </c>
      <c r="M13" s="252">
        <v>74.30167597765363</v>
      </c>
      <c r="N13" s="34">
        <v>-1</v>
      </c>
      <c r="P13" s="34">
        <f>A13</f>
        <v>-1</v>
      </c>
      <c r="Q13" s="158">
        <f>Table_Default__XLS_TAB_27_1887[[#This Row],[Column6]]</f>
        <v>67.659574468085097</v>
      </c>
      <c r="R13" s="158">
        <f>Table_Default__XLS_TAB_27_1887[[#This Row],[Column7]]</f>
        <v>74.30167597765363</v>
      </c>
    </row>
    <row r="14" spans="1:18" ht="18.75" customHeight="1" thickBot="1">
      <c r="A14" s="629">
        <v>1</v>
      </c>
      <c r="B14" s="127">
        <v>0</v>
      </c>
      <c r="C14" s="127">
        <v>0</v>
      </c>
      <c r="D14" s="127">
        <v>1</v>
      </c>
      <c r="E14" s="127">
        <v>2</v>
      </c>
      <c r="F14" s="127">
        <v>0</v>
      </c>
      <c r="G14" s="127">
        <v>0</v>
      </c>
      <c r="H14" s="127">
        <v>0</v>
      </c>
      <c r="I14" s="127">
        <v>0</v>
      </c>
      <c r="J14" s="123">
        <v>1</v>
      </c>
      <c r="K14" s="123">
        <v>2</v>
      </c>
      <c r="L14" s="251">
        <v>0.42553191489361702</v>
      </c>
      <c r="M14" s="251">
        <v>1.1173184357541899</v>
      </c>
      <c r="N14" s="35">
        <v>1</v>
      </c>
      <c r="P14" s="34">
        <f t="shared" ref="P14:P18" si="0">A14</f>
        <v>1</v>
      </c>
      <c r="Q14" s="158">
        <f>Table_Default__XLS_TAB_27_1887[[#This Row],[Column6]]</f>
        <v>0.42553191489361702</v>
      </c>
      <c r="R14" s="158">
        <f>Table_Default__XLS_TAB_27_1887[[#This Row],[Column7]]</f>
        <v>1.1173184357541899</v>
      </c>
    </row>
    <row r="15" spans="1:18" ht="18.75" customHeight="1" thickBot="1">
      <c r="A15" s="628">
        <v>2</v>
      </c>
      <c r="B15" s="127">
        <v>1</v>
      </c>
      <c r="C15" s="127">
        <v>0</v>
      </c>
      <c r="D15" s="127">
        <v>2</v>
      </c>
      <c r="E15" s="127">
        <v>0</v>
      </c>
      <c r="F15" s="127">
        <v>0</v>
      </c>
      <c r="G15" s="127">
        <v>0</v>
      </c>
      <c r="H15" s="127">
        <v>0</v>
      </c>
      <c r="I15" s="127">
        <v>0</v>
      </c>
      <c r="J15" s="123">
        <v>3</v>
      </c>
      <c r="K15" s="123">
        <v>0</v>
      </c>
      <c r="L15" s="251">
        <v>1.2765957446808509</v>
      </c>
      <c r="M15" s="251">
        <v>0</v>
      </c>
      <c r="N15" s="34">
        <v>2</v>
      </c>
      <c r="P15" s="34">
        <f t="shared" si="0"/>
        <v>2</v>
      </c>
      <c r="Q15" s="158">
        <f>Table_Default__XLS_TAB_27_1887[[#This Row],[Column6]]</f>
        <v>1.2765957446808509</v>
      </c>
      <c r="R15" s="158">
        <f>Table_Default__XLS_TAB_27_1887[[#This Row],[Column7]]</f>
        <v>0</v>
      </c>
    </row>
    <row r="16" spans="1:18" ht="18.75" customHeight="1" thickBot="1">
      <c r="A16" s="629">
        <v>3</v>
      </c>
      <c r="B16" s="127">
        <v>0</v>
      </c>
      <c r="C16" s="127">
        <v>0</v>
      </c>
      <c r="D16" s="127">
        <v>2</v>
      </c>
      <c r="E16" s="127">
        <v>0</v>
      </c>
      <c r="F16" s="127">
        <v>0</v>
      </c>
      <c r="G16" s="127">
        <v>1</v>
      </c>
      <c r="H16" s="127">
        <v>1</v>
      </c>
      <c r="I16" s="127">
        <v>0</v>
      </c>
      <c r="J16" s="123">
        <v>3</v>
      </c>
      <c r="K16" s="123">
        <v>1</v>
      </c>
      <c r="L16" s="251">
        <v>1.2765957446808509</v>
      </c>
      <c r="M16" s="251">
        <v>0.55865921787709494</v>
      </c>
      <c r="N16" s="35">
        <v>3</v>
      </c>
      <c r="P16" s="34">
        <f t="shared" si="0"/>
        <v>3</v>
      </c>
      <c r="Q16" s="158">
        <f>Table_Default__XLS_TAB_27_1887[[#This Row],[Column6]]</f>
        <v>1.2765957446808509</v>
      </c>
      <c r="R16" s="158">
        <f>Table_Default__XLS_TAB_27_1887[[#This Row],[Column7]]</f>
        <v>0.55865921787709494</v>
      </c>
    </row>
    <row r="17" spans="1:18" ht="18.75" customHeight="1" thickBot="1">
      <c r="A17" s="628">
        <v>4</v>
      </c>
      <c r="B17" s="127">
        <v>0</v>
      </c>
      <c r="C17" s="127">
        <v>0</v>
      </c>
      <c r="D17" s="127">
        <v>1</v>
      </c>
      <c r="E17" s="127">
        <v>0</v>
      </c>
      <c r="F17" s="127">
        <v>0</v>
      </c>
      <c r="G17" s="127">
        <v>0</v>
      </c>
      <c r="H17" s="127">
        <v>0</v>
      </c>
      <c r="I17" s="127">
        <v>0</v>
      </c>
      <c r="J17" s="123">
        <v>1</v>
      </c>
      <c r="K17" s="123">
        <v>0</v>
      </c>
      <c r="L17" s="251">
        <v>0.42553191489361702</v>
      </c>
      <c r="M17" s="251">
        <v>0</v>
      </c>
      <c r="N17" s="34">
        <v>4</v>
      </c>
      <c r="P17" s="34">
        <f t="shared" si="0"/>
        <v>4</v>
      </c>
      <c r="Q17" s="158">
        <f>Table_Default__XLS_TAB_27_1887[[#This Row],[Column6]]</f>
        <v>0.42553191489361702</v>
      </c>
      <c r="R17" s="158">
        <f>Table_Default__XLS_TAB_27_1887[[#This Row],[Column7]]</f>
        <v>0</v>
      </c>
    </row>
    <row r="18" spans="1:18" ht="18.75" customHeight="1" thickBot="1">
      <c r="A18" s="629" t="s">
        <v>33</v>
      </c>
      <c r="B18" s="127">
        <v>0</v>
      </c>
      <c r="C18" s="127">
        <v>0</v>
      </c>
      <c r="D18" s="127">
        <v>2</v>
      </c>
      <c r="E18" s="127">
        <v>1</v>
      </c>
      <c r="F18" s="127">
        <v>0</v>
      </c>
      <c r="G18" s="127">
        <v>0</v>
      </c>
      <c r="H18" s="127">
        <v>0</v>
      </c>
      <c r="I18" s="127">
        <v>0</v>
      </c>
      <c r="J18" s="123">
        <v>2</v>
      </c>
      <c r="K18" s="123">
        <v>1</v>
      </c>
      <c r="L18" s="251">
        <v>0.85106382978723405</v>
      </c>
      <c r="M18" s="251">
        <v>0.55865921787709494</v>
      </c>
      <c r="N18" s="270" t="s">
        <v>206</v>
      </c>
      <c r="P18" s="34" t="str">
        <f t="shared" si="0"/>
        <v xml:space="preserve"> 5 - 9</v>
      </c>
      <c r="Q18" s="158">
        <f>Table_Default__XLS_TAB_27_1887[[#This Row],[Column6]]</f>
        <v>0.85106382978723405</v>
      </c>
      <c r="R18" s="158">
        <f>Table_Default__XLS_TAB_27_1887[[#This Row],[Column7]]</f>
        <v>0.55865921787709494</v>
      </c>
    </row>
    <row r="19" spans="1:18" ht="18.75" customHeight="1" thickBot="1">
      <c r="A19" s="630" t="s">
        <v>98</v>
      </c>
      <c r="B19" s="253">
        <v>0</v>
      </c>
      <c r="C19" s="253">
        <v>3</v>
      </c>
      <c r="D19" s="253">
        <v>1</v>
      </c>
      <c r="E19" s="253">
        <v>5</v>
      </c>
      <c r="F19" s="253">
        <v>0</v>
      </c>
      <c r="G19" s="253">
        <v>0</v>
      </c>
      <c r="H19" s="253">
        <v>0</v>
      </c>
      <c r="I19" s="253">
        <v>0</v>
      </c>
      <c r="J19" s="123">
        <v>1</v>
      </c>
      <c r="K19" s="123">
        <v>8</v>
      </c>
      <c r="L19" s="254">
        <v>0.42553191489361702</v>
      </c>
      <c r="M19" s="254">
        <v>4.4692737430167595</v>
      </c>
      <c r="N19" s="271" t="s">
        <v>98</v>
      </c>
      <c r="P19" s="274" t="s">
        <v>351</v>
      </c>
      <c r="Q19" s="158">
        <f>SUM(L19:L22)</f>
        <v>1.7021276595744679</v>
      </c>
      <c r="R19" s="158">
        <f>SUM(M19:M22)</f>
        <v>7.8212290502793289</v>
      </c>
    </row>
    <row r="20" spans="1:18" ht="18.75" customHeight="1" thickBot="1">
      <c r="A20" s="631" t="s">
        <v>99</v>
      </c>
      <c r="B20" s="384">
        <v>0</v>
      </c>
      <c r="C20" s="384">
        <v>0</v>
      </c>
      <c r="D20" s="384">
        <v>0</v>
      </c>
      <c r="E20" s="384">
        <v>2</v>
      </c>
      <c r="F20" s="384">
        <v>0</v>
      </c>
      <c r="G20" s="384">
        <v>0</v>
      </c>
      <c r="H20" s="384">
        <v>0</v>
      </c>
      <c r="I20" s="384">
        <v>0</v>
      </c>
      <c r="J20" s="123">
        <v>0</v>
      </c>
      <c r="K20" s="123">
        <v>2</v>
      </c>
      <c r="L20" s="268">
        <v>0</v>
      </c>
      <c r="M20" s="269">
        <v>1.1173184357541899</v>
      </c>
      <c r="N20" s="273" t="s">
        <v>99</v>
      </c>
      <c r="P20" s="267"/>
      <c r="Q20" s="275">
        <f>SUM(Q12:Q19)</f>
        <v>99.999999999999972</v>
      </c>
      <c r="R20" s="275">
        <f>SUM(R12:R19)</f>
        <v>99.999999999999986</v>
      </c>
    </row>
    <row r="21" spans="1:18" ht="18.75" customHeight="1" thickBot="1">
      <c r="A21" s="632" t="s">
        <v>2</v>
      </c>
      <c r="B21" s="384">
        <v>0</v>
      </c>
      <c r="C21" s="384">
        <v>0</v>
      </c>
      <c r="D21" s="384">
        <v>3</v>
      </c>
      <c r="E21" s="384">
        <v>0</v>
      </c>
      <c r="F21" s="384">
        <v>0</v>
      </c>
      <c r="G21" s="384">
        <v>1</v>
      </c>
      <c r="H21" s="384">
        <v>0</v>
      </c>
      <c r="I21" s="384">
        <v>0</v>
      </c>
      <c r="J21" s="123">
        <v>3</v>
      </c>
      <c r="K21" s="123">
        <v>1</v>
      </c>
      <c r="L21" s="268">
        <v>1.2765957446808509</v>
      </c>
      <c r="M21" s="269">
        <v>0.55865921787709494</v>
      </c>
      <c r="N21" s="272" t="s">
        <v>2</v>
      </c>
      <c r="P21" s="267"/>
    </row>
    <row r="22" spans="1:18" ht="18.75" customHeight="1">
      <c r="A22" s="633" t="s">
        <v>352</v>
      </c>
      <c r="B22" s="253">
        <v>0</v>
      </c>
      <c r="C22" s="253">
        <v>0</v>
      </c>
      <c r="D22" s="253">
        <v>0</v>
      </c>
      <c r="E22" s="253">
        <v>1</v>
      </c>
      <c r="F22" s="253">
        <v>0</v>
      </c>
      <c r="G22" s="253">
        <v>0</v>
      </c>
      <c r="H22" s="253">
        <v>0</v>
      </c>
      <c r="I22" s="253">
        <v>2</v>
      </c>
      <c r="J22" s="460">
        <v>0</v>
      </c>
      <c r="K22" s="460">
        <v>3</v>
      </c>
      <c r="L22" s="254">
        <v>0</v>
      </c>
      <c r="M22" s="254">
        <v>1.6759776536312849</v>
      </c>
      <c r="N22" s="276" t="s">
        <v>352</v>
      </c>
      <c r="P22" s="267"/>
    </row>
    <row r="23" spans="1:18" ht="18.75" customHeight="1">
      <c r="A23" s="634" t="s">
        <v>11</v>
      </c>
      <c r="B23" s="560">
        <f>SUBTOTAL(109,Table_Default__XLS_TAB_27_1887[BAAN_SMALLERQATAR])</f>
        <v>173</v>
      </c>
      <c r="C23" s="560">
        <f>SUBTOTAL(109,Table_Default__XLS_TAB_27_1887[Column2])</f>
        <v>118</v>
      </c>
      <c r="D23" s="560">
        <f>SUBTOTAL(109,Table_Default__XLS_TAB_27_1887[RAJEE])</f>
        <v>47</v>
      </c>
      <c r="E23" s="560">
        <f>SUBTOTAL(109,Table_Default__XLS_TAB_27_1887[Column3])</f>
        <v>42</v>
      </c>
      <c r="F23" s="560">
        <f>SUBTOTAL(109,Table_Default__XLS_TAB_27_1887[KHULLA])</f>
        <v>8</v>
      </c>
      <c r="G23" s="560">
        <f>SUBTOTAL(109,Table_Default__XLS_TAB_27_1887[Column4])</f>
        <v>15</v>
      </c>
      <c r="H23" s="560">
        <f>SUBTOTAL(109,Table_Default__XLS_TAB_27_1887[Column8])</f>
        <v>7</v>
      </c>
      <c r="I23" s="560">
        <f>SUBTOTAL(109,Table_Default__XLS_TAB_27_1887[Column9])</f>
        <v>4</v>
      </c>
      <c r="J23" s="560">
        <f>SUBTOTAL(109,Table_Default__XLS_TAB_27_1887[TOTAL])</f>
        <v>235</v>
      </c>
      <c r="K23" s="560">
        <f>SUBTOTAL(109,Table_Default__XLS_TAB_27_1887[Column1])</f>
        <v>179</v>
      </c>
      <c r="L23" s="561">
        <f>SUBTOTAL(109,Table_Default__XLS_TAB_27_1887[Column6])</f>
        <v>99.999999999999957</v>
      </c>
      <c r="M23" s="561">
        <f>SUBTOTAL(109,Table_Default__XLS_TAB_27_1887[Column7])</f>
        <v>99.999999999999972</v>
      </c>
      <c r="N23" s="564" t="s">
        <v>12</v>
      </c>
    </row>
    <row r="24" spans="1:18" ht="27" customHeight="1">
      <c r="A24" s="634" t="s">
        <v>38</v>
      </c>
      <c r="B24" s="306">
        <f>Table_Default__XLS_TAB_27_1887[[#Totals],[BAAN_SMALLERQATAR]]/Table_Default__XLS_TAB_27_1887[[#Totals],[TOTAL]]%</f>
        <v>73.617021276595736</v>
      </c>
      <c r="C24" s="306">
        <f>Table_Default__XLS_TAB_27_1887[[#Totals],[Column2]]/Table_Default__XLS_TAB_27_1887[[#Totals],[Column1]]%</f>
        <v>65.92178770949721</v>
      </c>
      <c r="D24" s="306">
        <f>Table_Default__XLS_TAB_27_1887[[#Totals],[RAJEE]]/Table_Default__XLS_TAB_27_1887[[#Totals],[TOTAL]]%</f>
        <v>20</v>
      </c>
      <c r="E24" s="306">
        <f>Table_Default__XLS_TAB_27_1887[[#Totals],[Column3]]/Table_Default__XLS_TAB_27_1887[[#Totals],[Column1]]%</f>
        <v>23.463687150837988</v>
      </c>
      <c r="F24" s="306">
        <f>Table_Default__XLS_TAB_27_1887[[#Totals],[KHULLA]]/Table_Default__XLS_TAB_27_1887[[#Totals],[TOTAL]]%</f>
        <v>3.4042553191489362</v>
      </c>
      <c r="G24" s="306">
        <f>Table_Default__XLS_TAB_27_1887[[#Totals],[Column4]]/Table_Default__XLS_TAB_27_1887[[#Totals],[Column1]]%</f>
        <v>8.3798882681564244</v>
      </c>
      <c r="H24" s="306">
        <f>Table_Default__XLS_TAB_27_1887[[#Totals],[Column8]]/Table_Default__XLS_TAB_27_1887[[#Totals],[TOTAL]]%</f>
        <v>2.978723404255319</v>
      </c>
      <c r="I24" s="306">
        <f>Table_Default__XLS_TAB_27_1887[[#Totals],[Column9]]/Table_Default__XLS_TAB_27_1887[[#Totals],[Column1]]%</f>
        <v>2.2346368715083798</v>
      </c>
      <c r="J24" s="315">
        <f>B24+D24+F24+H24</f>
        <v>99.999999999999986</v>
      </c>
      <c r="K24" s="315">
        <f>C24+E24+G24+I24</f>
        <v>100</v>
      </c>
      <c r="L24" s="851" t="s">
        <v>39</v>
      </c>
      <c r="M24" s="852"/>
      <c r="N24" s="852"/>
    </row>
    <row r="25" spans="1:18">
      <c r="A25" s="19"/>
      <c r="B25" s="19"/>
      <c r="C25" s="19"/>
      <c r="D25" s="19"/>
      <c r="E25" s="19"/>
      <c r="F25" s="19"/>
      <c r="G25" s="19"/>
      <c r="H25" s="19"/>
      <c r="I25" s="19"/>
      <c r="J25" s="19"/>
      <c r="K25" s="19"/>
      <c r="L25" s="19"/>
      <c r="M25" s="19"/>
      <c r="N25" s="19"/>
    </row>
    <row r="26" spans="1:18" ht="21.75">
      <c r="A26" s="838" t="s">
        <v>119</v>
      </c>
      <c r="B26" s="838"/>
      <c r="C26" s="838"/>
      <c r="D26" s="838"/>
      <c r="E26" s="838"/>
      <c r="F26" s="838"/>
      <c r="G26" s="838"/>
      <c r="H26" s="838"/>
      <c r="I26" s="838"/>
      <c r="J26" s="838"/>
      <c r="K26" s="838"/>
      <c r="L26" s="838"/>
      <c r="M26" s="838"/>
      <c r="N26" s="838"/>
    </row>
    <row r="27" spans="1:18" ht="21.75">
      <c r="A27" s="837" t="s">
        <v>696</v>
      </c>
      <c r="B27" s="838"/>
      <c r="C27" s="838"/>
      <c r="D27" s="838"/>
      <c r="E27" s="838"/>
      <c r="F27" s="838"/>
      <c r="G27" s="838"/>
      <c r="H27" s="838"/>
      <c r="I27" s="838"/>
      <c r="J27" s="838"/>
      <c r="K27" s="838"/>
      <c r="L27" s="838"/>
      <c r="M27" s="838"/>
      <c r="N27" s="838"/>
    </row>
    <row r="28" spans="1:18" ht="15">
      <c r="A28" s="772" t="s">
        <v>468</v>
      </c>
      <c r="B28" s="772"/>
      <c r="C28" s="772"/>
      <c r="D28" s="772"/>
      <c r="E28" s="772"/>
      <c r="F28" s="772"/>
      <c r="G28" s="772"/>
      <c r="H28" s="772"/>
      <c r="I28" s="772"/>
      <c r="J28" s="772"/>
      <c r="K28" s="772"/>
      <c r="L28" s="772"/>
      <c r="M28" s="772"/>
      <c r="N28" s="772"/>
    </row>
    <row r="29" spans="1:18" ht="15">
      <c r="A29" s="772" t="s">
        <v>697</v>
      </c>
      <c r="B29" s="772"/>
      <c r="C29" s="772"/>
      <c r="D29" s="772"/>
      <c r="E29" s="772"/>
      <c r="F29" s="772"/>
      <c r="G29" s="772"/>
      <c r="H29" s="772"/>
      <c r="I29" s="772"/>
      <c r="J29" s="772"/>
      <c r="K29" s="772"/>
      <c r="L29" s="772"/>
      <c r="M29" s="772"/>
      <c r="N29" s="772"/>
    </row>
    <row r="30" spans="1:18">
      <c r="A30" s="19"/>
      <c r="B30" s="19"/>
      <c r="C30" s="19"/>
      <c r="D30" s="19"/>
      <c r="E30" s="19"/>
      <c r="F30" s="19"/>
      <c r="G30" s="19"/>
      <c r="H30" s="19"/>
      <c r="I30" s="19"/>
      <c r="J30" s="19"/>
      <c r="K30" s="19"/>
      <c r="L30" s="19"/>
      <c r="M30" s="19"/>
      <c r="N30" s="19"/>
    </row>
    <row r="31" spans="1:18" ht="17.25" customHeight="1">
      <c r="A31" s="853" t="s">
        <v>118</v>
      </c>
      <c r="B31" s="853"/>
      <c r="C31" s="853"/>
      <c r="D31" s="853"/>
      <c r="E31" s="853"/>
      <c r="F31" s="853"/>
      <c r="G31" s="19"/>
      <c r="H31" s="19"/>
      <c r="I31" s="19"/>
      <c r="J31" s="853" t="s">
        <v>478</v>
      </c>
      <c r="K31" s="853"/>
      <c r="L31" s="853"/>
      <c r="M31" s="853"/>
      <c r="N31" s="853"/>
    </row>
    <row r="32" spans="1:18" ht="21" customHeight="1">
      <c r="A32" s="19"/>
      <c r="B32" s="19"/>
      <c r="C32" s="19"/>
      <c r="D32" s="19"/>
      <c r="E32" s="19"/>
      <c r="F32" s="19"/>
      <c r="G32" s="19"/>
      <c r="H32" s="19"/>
      <c r="I32" s="19"/>
      <c r="J32" s="19"/>
      <c r="K32" s="19"/>
      <c r="L32" s="19"/>
      <c r="M32" s="19"/>
      <c r="N32" s="19"/>
    </row>
    <row r="33" spans="1:14" ht="21" customHeight="1">
      <c r="A33" s="19"/>
      <c r="B33" s="19"/>
      <c r="C33" s="19"/>
      <c r="D33" s="19"/>
      <c r="E33" s="19"/>
      <c r="F33" s="19"/>
      <c r="G33" s="19"/>
      <c r="H33" s="19"/>
      <c r="I33" s="19"/>
      <c r="J33" s="19"/>
      <c r="K33" s="19"/>
      <c r="L33" s="19"/>
      <c r="M33" s="19"/>
      <c r="N33" s="19"/>
    </row>
    <row r="34" spans="1:14" ht="21" customHeight="1">
      <c r="A34" s="19"/>
      <c r="B34" s="19"/>
      <c r="C34" s="19"/>
      <c r="D34" s="19"/>
      <c r="E34" s="19"/>
      <c r="F34" s="19"/>
      <c r="G34" s="19"/>
      <c r="H34" s="19"/>
      <c r="I34" s="19"/>
      <c r="J34" s="19"/>
      <c r="K34" s="19"/>
      <c r="L34" s="19"/>
      <c r="M34" s="19"/>
      <c r="N34" s="19"/>
    </row>
    <row r="35" spans="1:14" ht="21" customHeight="1">
      <c r="A35" s="19"/>
      <c r="B35" s="19"/>
      <c r="C35" s="19"/>
      <c r="D35" s="19"/>
      <c r="E35" s="19"/>
      <c r="F35" s="19"/>
      <c r="G35" s="19"/>
      <c r="H35" s="19"/>
      <c r="I35" s="19"/>
      <c r="J35" s="19"/>
      <c r="K35" s="19"/>
      <c r="L35" s="19"/>
      <c r="M35" s="19"/>
      <c r="N35" s="19"/>
    </row>
    <row r="36" spans="1:14" ht="21" customHeight="1">
      <c r="A36" s="19"/>
      <c r="B36" s="19"/>
      <c r="C36" s="19"/>
      <c r="D36" s="19"/>
      <c r="E36" s="19"/>
      <c r="F36" s="19"/>
      <c r="G36" s="19"/>
      <c r="H36" s="19"/>
      <c r="I36" s="19"/>
      <c r="J36" s="19"/>
      <c r="K36" s="19"/>
      <c r="L36" s="19"/>
      <c r="M36" s="19"/>
      <c r="N36" s="19"/>
    </row>
    <row r="37" spans="1:14" ht="21" customHeight="1">
      <c r="A37" s="19"/>
      <c r="B37" s="19"/>
      <c r="C37" s="19"/>
      <c r="D37" s="19"/>
      <c r="E37" s="19"/>
      <c r="F37" s="19"/>
      <c r="G37" s="19"/>
      <c r="H37" s="19"/>
      <c r="I37" s="19"/>
      <c r="J37" s="19"/>
      <c r="K37" s="19"/>
      <c r="L37" s="19"/>
      <c r="M37" s="19"/>
      <c r="N37" s="19"/>
    </row>
    <row r="38" spans="1:14" ht="21" customHeight="1">
      <c r="A38" s="19"/>
      <c r="B38" s="19"/>
      <c r="C38" s="19"/>
      <c r="D38" s="19"/>
      <c r="E38" s="19"/>
      <c r="F38" s="19"/>
      <c r="G38" s="19"/>
      <c r="H38" s="19"/>
      <c r="I38" s="19"/>
      <c r="J38" s="19"/>
      <c r="K38" s="19"/>
      <c r="L38" s="19"/>
      <c r="M38" s="19"/>
      <c r="N38" s="19"/>
    </row>
    <row r="39" spans="1:14" ht="21" customHeight="1">
      <c r="A39" s="19"/>
      <c r="B39" s="19"/>
      <c r="C39" s="19"/>
      <c r="D39" s="19"/>
      <c r="E39" s="19"/>
      <c r="F39" s="19"/>
      <c r="G39" s="19"/>
      <c r="H39" s="19"/>
      <c r="I39" s="19"/>
      <c r="J39" s="19"/>
      <c r="K39" s="19"/>
      <c r="L39" s="19"/>
      <c r="M39" s="19"/>
      <c r="N39" s="19"/>
    </row>
    <row r="40" spans="1:14" ht="21" customHeight="1">
      <c r="A40" s="19"/>
      <c r="B40" s="19"/>
      <c r="C40" s="19"/>
      <c r="D40" s="19"/>
      <c r="E40" s="19"/>
      <c r="F40" s="19"/>
      <c r="G40" s="19"/>
      <c r="H40" s="19"/>
      <c r="I40" s="19"/>
      <c r="J40" s="19"/>
      <c r="K40" s="19"/>
      <c r="L40" s="19"/>
      <c r="M40" s="19"/>
      <c r="N40" s="19"/>
    </row>
    <row r="41" spans="1:14" ht="21" customHeight="1">
      <c r="A41" s="19"/>
      <c r="B41" s="19"/>
      <c r="C41" s="19"/>
      <c r="D41" s="19"/>
      <c r="E41" s="19"/>
      <c r="F41" s="19"/>
      <c r="G41" s="19"/>
      <c r="H41" s="19"/>
      <c r="I41" s="19"/>
      <c r="J41" s="19"/>
      <c r="K41" s="19"/>
      <c r="L41" s="19"/>
      <c r="M41" s="19"/>
      <c r="N41" s="19"/>
    </row>
    <row r="42" spans="1:14" ht="21" customHeight="1">
      <c r="A42" s="19"/>
      <c r="B42" s="19"/>
      <c r="C42" s="19"/>
      <c r="D42" s="19"/>
      <c r="E42" s="19"/>
      <c r="F42" s="19"/>
      <c r="G42" s="19"/>
      <c r="H42" s="19"/>
      <c r="I42" s="19"/>
      <c r="J42" s="19"/>
      <c r="K42" s="19"/>
      <c r="L42" s="19"/>
      <c r="M42" s="19"/>
      <c r="N42" s="19"/>
    </row>
    <row r="43" spans="1:14" ht="21" customHeight="1">
      <c r="A43" s="19"/>
      <c r="B43" s="19"/>
      <c r="C43" s="19"/>
      <c r="D43" s="19"/>
      <c r="E43" s="19"/>
      <c r="F43" s="19"/>
      <c r="G43" s="19"/>
      <c r="H43" s="19"/>
      <c r="I43" s="19"/>
      <c r="J43" s="19"/>
      <c r="K43" s="19"/>
      <c r="L43" s="19"/>
      <c r="M43" s="19"/>
      <c r="N43" s="19"/>
    </row>
    <row r="44" spans="1:14" ht="21" customHeight="1">
      <c r="A44" s="19"/>
      <c r="B44" s="19"/>
      <c r="C44" s="19"/>
      <c r="D44" s="19"/>
      <c r="E44" s="19"/>
      <c r="F44" s="19"/>
      <c r="G44" s="19"/>
      <c r="H44" s="19"/>
      <c r="I44" s="19"/>
      <c r="J44" s="19"/>
      <c r="K44" s="19"/>
      <c r="L44" s="19"/>
      <c r="M44" s="19"/>
      <c r="N44" s="19"/>
    </row>
    <row r="45" spans="1:14" ht="21" customHeight="1">
      <c r="A45" s="19"/>
      <c r="B45" s="19"/>
      <c r="C45" s="19"/>
      <c r="D45" s="19"/>
      <c r="E45" s="19"/>
      <c r="F45" s="19"/>
      <c r="G45" s="19"/>
      <c r="H45" s="19"/>
      <c r="I45" s="19"/>
      <c r="J45" s="19"/>
      <c r="K45" s="19"/>
      <c r="L45" s="19"/>
      <c r="M45" s="19"/>
      <c r="N45" s="19"/>
    </row>
    <row r="46" spans="1:14" ht="21" customHeight="1">
      <c r="A46" s="19"/>
      <c r="B46" s="19"/>
      <c r="C46" s="19"/>
      <c r="D46" s="19"/>
      <c r="E46" s="19"/>
      <c r="F46" s="19"/>
      <c r="G46" s="19"/>
      <c r="H46" s="19"/>
      <c r="I46" s="19"/>
      <c r="J46" s="19"/>
      <c r="K46" s="19"/>
      <c r="L46" s="19"/>
      <c r="M46" s="19"/>
      <c r="N46" s="19"/>
    </row>
    <row r="47" spans="1:14" ht="21" customHeight="1">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760" t="s">
        <v>426</v>
      </c>
      <c r="B52" s="760"/>
      <c r="C52" s="760"/>
      <c r="D52" s="760"/>
      <c r="E52" s="760"/>
      <c r="F52" s="760"/>
      <c r="G52" s="760"/>
      <c r="H52" s="760"/>
      <c r="I52" s="760"/>
      <c r="J52" s="760"/>
      <c r="K52" s="760"/>
      <c r="L52" s="760"/>
      <c r="M52" s="760"/>
      <c r="N52" s="760"/>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6">
    <mergeCell ref="H10:I10"/>
    <mergeCell ref="J10:K10"/>
    <mergeCell ref="A52:N52"/>
    <mergeCell ref="L24:N24"/>
    <mergeCell ref="A26:N26"/>
    <mergeCell ref="A27:N27"/>
    <mergeCell ref="A28:N28"/>
    <mergeCell ref="A29:N29"/>
    <mergeCell ref="A31:F31"/>
    <mergeCell ref="J31:N31"/>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9" scale="95" fitToWidth="0" fitToHeight="0" orientation="landscape" r:id="rId1"/>
  <headerFooter>
    <oddFooter>&amp;C_&amp;P_</oddFooter>
  </headerFooter>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F5095-4123-4745-A589-6FC8BC90CFB3}">
  <sheetPr codeName="Sheet39"/>
  <dimension ref="A1:N25"/>
  <sheetViews>
    <sheetView rightToLeft="1" view="pageBreakPreview" topLeftCell="A10" zoomScaleNormal="100" zoomScaleSheetLayoutView="100" workbookViewId="0">
      <selection activeCell="G12" sqref="G12"/>
    </sheetView>
  </sheetViews>
  <sheetFormatPr defaultColWidth="9.140625" defaultRowHeight="12.75"/>
  <cols>
    <col min="1" max="1" width="20.140625" style="1" customWidth="1"/>
    <col min="2" max="13" width="8.42578125" style="1" customWidth="1"/>
    <col min="14" max="14" width="19.85546875" style="1" customWidth="1"/>
    <col min="15" max="16384" width="9.140625" style="1"/>
  </cols>
  <sheetData>
    <row r="1" spans="1:14" s="3" customFormat="1" ht="30.75">
      <c r="A1" s="573" t="s">
        <v>101</v>
      </c>
      <c r="B1" s="371"/>
      <c r="C1" s="371"/>
      <c r="D1" s="371"/>
      <c r="E1" s="371"/>
      <c r="F1" s="371"/>
      <c r="G1" s="371"/>
      <c r="H1" s="371"/>
      <c r="I1" s="371"/>
      <c r="J1" s="371"/>
      <c r="K1" s="371"/>
      <c r="L1" s="371"/>
      <c r="M1" s="371"/>
      <c r="N1" s="372" t="s">
        <v>124</v>
      </c>
    </row>
    <row r="2" spans="1:14" s="3" customFormat="1" ht="12" customHeight="1">
      <c r="A2" s="64"/>
      <c r="B2" s="65"/>
      <c r="C2" s="65"/>
      <c r="D2" s="65"/>
      <c r="E2" s="65"/>
      <c r="F2" s="65"/>
      <c r="G2" s="65"/>
      <c r="H2" s="65"/>
      <c r="I2" s="65"/>
      <c r="J2" s="65"/>
      <c r="K2" s="65"/>
      <c r="L2" s="65"/>
      <c r="M2" s="65"/>
      <c r="N2" s="65"/>
    </row>
    <row r="3" spans="1:14" s="413" customFormat="1" ht="23.25">
      <c r="A3" s="789" t="s">
        <v>213</v>
      </c>
      <c r="B3" s="789"/>
      <c r="C3" s="789"/>
      <c r="D3" s="789"/>
      <c r="E3" s="789"/>
      <c r="F3" s="789"/>
      <c r="G3" s="789"/>
      <c r="H3" s="789"/>
      <c r="I3" s="789"/>
      <c r="J3" s="789"/>
      <c r="K3" s="789"/>
      <c r="L3" s="789"/>
      <c r="M3" s="789"/>
      <c r="N3" s="789"/>
    </row>
    <row r="4" spans="1:14" s="411" customFormat="1" ht="21.75">
      <c r="A4" s="854" t="s">
        <v>711</v>
      </c>
      <c r="B4" s="790"/>
      <c r="C4" s="790"/>
      <c r="D4" s="790"/>
      <c r="E4" s="790"/>
      <c r="F4" s="790"/>
      <c r="G4" s="790"/>
      <c r="H4" s="790"/>
      <c r="I4" s="790"/>
      <c r="J4" s="790"/>
      <c r="K4" s="790"/>
      <c r="L4" s="790"/>
      <c r="M4" s="790"/>
      <c r="N4" s="790"/>
    </row>
    <row r="5" spans="1:14" ht="15">
      <c r="A5" s="772" t="s">
        <v>469</v>
      </c>
      <c r="B5" s="772"/>
      <c r="C5" s="772"/>
      <c r="D5" s="772"/>
      <c r="E5" s="772"/>
      <c r="F5" s="772"/>
      <c r="G5" s="772"/>
      <c r="H5" s="772"/>
      <c r="I5" s="772"/>
      <c r="J5" s="772"/>
      <c r="K5" s="772"/>
      <c r="L5" s="772"/>
      <c r="M5" s="772"/>
      <c r="N5" s="772"/>
    </row>
    <row r="6" spans="1:14" ht="15">
      <c r="A6" s="772" t="s">
        <v>707</v>
      </c>
      <c r="B6" s="772"/>
      <c r="C6" s="772"/>
      <c r="D6" s="772"/>
      <c r="E6" s="772"/>
      <c r="F6" s="772"/>
      <c r="G6" s="772"/>
      <c r="H6" s="772"/>
      <c r="I6" s="772"/>
      <c r="J6" s="772"/>
      <c r="K6" s="772"/>
      <c r="L6" s="772"/>
      <c r="M6" s="772"/>
      <c r="N6" s="772"/>
    </row>
    <row r="7" spans="1:14" s="17" customFormat="1" ht="16.5">
      <c r="A7" s="14" t="s">
        <v>196</v>
      </c>
      <c r="B7" s="15"/>
      <c r="C7" s="15"/>
      <c r="D7" s="15"/>
      <c r="E7" s="15"/>
      <c r="F7" s="15"/>
      <c r="G7" s="15"/>
      <c r="H7" s="15"/>
      <c r="I7" s="15"/>
      <c r="J7" s="15"/>
      <c r="K7" s="15"/>
      <c r="L7" s="15"/>
      <c r="M7" s="15"/>
      <c r="N7" s="16" t="s">
        <v>324</v>
      </c>
    </row>
    <row r="8" spans="1:14" ht="36.75" customHeight="1">
      <c r="A8" s="839" t="s">
        <v>29</v>
      </c>
      <c r="B8" s="775" t="s">
        <v>328</v>
      </c>
      <c r="C8" s="776"/>
      <c r="D8" s="776"/>
      <c r="E8" s="777"/>
      <c r="F8" s="775" t="s">
        <v>329</v>
      </c>
      <c r="G8" s="776"/>
      <c r="H8" s="776"/>
      <c r="I8" s="777"/>
      <c r="J8" s="775" t="s">
        <v>243</v>
      </c>
      <c r="K8" s="776"/>
      <c r="L8" s="776"/>
      <c r="M8" s="777"/>
      <c r="N8" s="855" t="s">
        <v>30</v>
      </c>
    </row>
    <row r="9" spans="1:14" ht="38.25" customHeight="1">
      <c r="A9" s="840"/>
      <c r="B9" s="858" t="s">
        <v>708</v>
      </c>
      <c r="C9" s="859"/>
      <c r="D9" s="858" t="s">
        <v>636</v>
      </c>
      <c r="E9" s="859"/>
      <c r="F9" s="858" t="s">
        <v>708</v>
      </c>
      <c r="G9" s="859"/>
      <c r="H9" s="858" t="s">
        <v>636</v>
      </c>
      <c r="I9" s="859"/>
      <c r="J9" s="858" t="s">
        <v>708</v>
      </c>
      <c r="K9" s="859"/>
      <c r="L9" s="858" t="s">
        <v>636</v>
      </c>
      <c r="M9" s="859"/>
      <c r="N9" s="856"/>
    </row>
    <row r="10" spans="1:14" ht="25.5" customHeight="1">
      <c r="A10" s="841"/>
      <c r="B10" s="587" t="s">
        <v>286</v>
      </c>
      <c r="C10" s="587" t="s">
        <v>222</v>
      </c>
      <c r="D10" s="587" t="s">
        <v>286</v>
      </c>
      <c r="E10" s="587" t="s">
        <v>222</v>
      </c>
      <c r="F10" s="587" t="s">
        <v>286</v>
      </c>
      <c r="G10" s="587" t="s">
        <v>222</v>
      </c>
      <c r="H10" s="587" t="s">
        <v>386</v>
      </c>
      <c r="I10" s="587" t="s">
        <v>222</v>
      </c>
      <c r="J10" s="587" t="s">
        <v>286</v>
      </c>
      <c r="K10" s="587" t="s">
        <v>222</v>
      </c>
      <c r="L10" s="587" t="s">
        <v>286</v>
      </c>
      <c r="M10" s="587" t="s">
        <v>222</v>
      </c>
      <c r="N10" s="857"/>
    </row>
    <row r="11" spans="1:14" ht="21.75" customHeight="1" thickBot="1">
      <c r="A11" s="635" t="s">
        <v>31</v>
      </c>
      <c r="B11" s="122">
        <v>58</v>
      </c>
      <c r="C11" s="200">
        <f t="shared" ref="C11:C18" si="0">B11/$B$22%</f>
        <v>16.959064327485379</v>
      </c>
      <c r="D11" s="122">
        <v>53</v>
      </c>
      <c r="E11" s="200">
        <f t="shared" ref="E11:E21" si="1">D11/$D$22%</f>
        <v>24.882629107981224</v>
      </c>
      <c r="F11" s="122">
        <v>23</v>
      </c>
      <c r="G11" s="200">
        <f>F11/$F$22%</f>
        <v>7.3954983922829589</v>
      </c>
      <c r="H11" s="122">
        <v>37</v>
      </c>
      <c r="I11" s="200">
        <f t="shared" ref="I11:I21" si="2">H11/$H$22%</f>
        <v>18.407960199004979</v>
      </c>
      <c r="J11" s="123">
        <f t="shared" ref="J11:L20" si="3">B11+F11</f>
        <v>81</v>
      </c>
      <c r="K11" s="201">
        <f t="shared" ref="K11:K20" si="4">J11/$J$22%</f>
        <v>12.404287901990811</v>
      </c>
      <c r="L11" s="123">
        <f t="shared" si="3"/>
        <v>90</v>
      </c>
      <c r="M11" s="201">
        <f t="shared" ref="M11:M20" si="5">L11/$L$22%</f>
        <v>21.739130434782609</v>
      </c>
      <c r="N11" s="150" t="s">
        <v>32</v>
      </c>
    </row>
    <row r="12" spans="1:14" ht="21.75" customHeight="1" thickBot="1">
      <c r="A12" s="628">
        <v>-1</v>
      </c>
      <c r="B12" s="202">
        <v>220</v>
      </c>
      <c r="C12" s="203">
        <f t="shared" si="0"/>
        <v>64.327485380116954</v>
      </c>
      <c r="D12" s="245">
        <v>149</v>
      </c>
      <c r="E12" s="203">
        <f t="shared" si="1"/>
        <v>69.953051643192495</v>
      </c>
      <c r="F12" s="202">
        <v>219</v>
      </c>
      <c r="G12" s="203">
        <f>F12/$F$22%</f>
        <v>70.418006430868175</v>
      </c>
      <c r="H12" s="202">
        <v>143</v>
      </c>
      <c r="I12" s="203">
        <f t="shared" si="2"/>
        <v>71.144278606965187</v>
      </c>
      <c r="J12" s="204">
        <f t="shared" si="3"/>
        <v>439</v>
      </c>
      <c r="K12" s="205">
        <f t="shared" si="4"/>
        <v>67.2281776416539</v>
      </c>
      <c r="L12" s="204">
        <f t="shared" si="3"/>
        <v>292</v>
      </c>
      <c r="M12" s="205">
        <f t="shared" si="5"/>
        <v>70.531400966183583</v>
      </c>
      <c r="N12" s="84">
        <v>-1</v>
      </c>
    </row>
    <row r="13" spans="1:14" ht="21.75" customHeight="1" thickBot="1">
      <c r="A13" s="635">
        <v>1</v>
      </c>
      <c r="B13" s="122">
        <v>18</v>
      </c>
      <c r="C13" s="200">
        <f t="shared" si="0"/>
        <v>5.2631578947368425</v>
      </c>
      <c r="D13" s="127">
        <v>1</v>
      </c>
      <c r="E13" s="200">
        <f t="shared" si="1"/>
        <v>0.46948356807511737</v>
      </c>
      <c r="F13" s="122">
        <v>11</v>
      </c>
      <c r="G13" s="200">
        <f>F13/$F$22%</f>
        <v>3.536977491961415</v>
      </c>
      <c r="H13" s="122">
        <v>2</v>
      </c>
      <c r="I13" s="200">
        <f t="shared" si="2"/>
        <v>0.99502487562189068</v>
      </c>
      <c r="J13" s="123">
        <f t="shared" si="3"/>
        <v>29</v>
      </c>
      <c r="K13" s="201">
        <f>J13/$J$22%</f>
        <v>4.4410413476263395</v>
      </c>
      <c r="L13" s="123">
        <f t="shared" si="3"/>
        <v>3</v>
      </c>
      <c r="M13" s="201">
        <f t="shared" si="5"/>
        <v>0.7246376811594204</v>
      </c>
      <c r="N13" s="83">
        <v>1</v>
      </c>
    </row>
    <row r="14" spans="1:14" ht="21.75" customHeight="1" thickBot="1">
      <c r="A14" s="628">
        <v>2</v>
      </c>
      <c r="B14" s="202">
        <v>9</v>
      </c>
      <c r="C14" s="203">
        <f t="shared" si="0"/>
        <v>2.6315789473684212</v>
      </c>
      <c r="D14" s="245">
        <v>3</v>
      </c>
      <c r="E14" s="203">
        <f t="shared" si="1"/>
        <v>1.4084507042253522</v>
      </c>
      <c r="F14" s="202">
        <v>9</v>
      </c>
      <c r="G14" s="203">
        <f t="shared" ref="G14:G18" si="6">F14/$F$22%</f>
        <v>2.8938906752411575</v>
      </c>
      <c r="H14" s="202">
        <v>0</v>
      </c>
      <c r="I14" s="203">
        <f t="shared" si="2"/>
        <v>0</v>
      </c>
      <c r="J14" s="204">
        <f t="shared" si="3"/>
        <v>18</v>
      </c>
      <c r="K14" s="205">
        <f t="shared" si="4"/>
        <v>2.7565084226646248</v>
      </c>
      <c r="L14" s="204">
        <f t="shared" si="3"/>
        <v>3</v>
      </c>
      <c r="M14" s="205">
        <f>L14/$L$22%</f>
        <v>0.7246376811594204</v>
      </c>
      <c r="N14" s="84">
        <v>2</v>
      </c>
    </row>
    <row r="15" spans="1:14" ht="21.75" customHeight="1" thickBot="1">
      <c r="A15" s="635">
        <v>3</v>
      </c>
      <c r="B15" s="122">
        <v>0</v>
      </c>
      <c r="C15" s="200">
        <f t="shared" si="0"/>
        <v>0</v>
      </c>
      <c r="D15" s="127">
        <v>3</v>
      </c>
      <c r="E15" s="200">
        <f t="shared" si="1"/>
        <v>1.4084507042253522</v>
      </c>
      <c r="F15" s="122">
        <v>5</v>
      </c>
      <c r="G15" s="200">
        <f>F15/$F$22%</f>
        <v>1.6077170418006432</v>
      </c>
      <c r="H15" s="122">
        <v>1</v>
      </c>
      <c r="I15" s="200">
        <f t="shared" si="2"/>
        <v>0.49751243781094534</v>
      </c>
      <c r="J15" s="123">
        <f t="shared" si="3"/>
        <v>5</v>
      </c>
      <c r="K15" s="201">
        <f t="shared" si="4"/>
        <v>0.76569678407350683</v>
      </c>
      <c r="L15" s="123">
        <f t="shared" si="3"/>
        <v>4</v>
      </c>
      <c r="M15" s="201">
        <f t="shared" si="5"/>
        <v>0.96618357487922713</v>
      </c>
      <c r="N15" s="83">
        <v>3</v>
      </c>
    </row>
    <row r="16" spans="1:14" ht="21.75" customHeight="1" thickBot="1">
      <c r="A16" s="628">
        <v>4</v>
      </c>
      <c r="B16" s="202">
        <v>0</v>
      </c>
      <c r="C16" s="203">
        <f t="shared" si="0"/>
        <v>0</v>
      </c>
      <c r="D16" s="245">
        <v>0</v>
      </c>
      <c r="E16" s="203">
        <f t="shared" si="1"/>
        <v>0</v>
      </c>
      <c r="F16" s="202">
        <v>4</v>
      </c>
      <c r="G16" s="203">
        <f t="shared" si="6"/>
        <v>1.2861736334405145</v>
      </c>
      <c r="H16" s="202">
        <v>1</v>
      </c>
      <c r="I16" s="203">
        <f t="shared" si="2"/>
        <v>0.49751243781094534</v>
      </c>
      <c r="J16" s="204">
        <f t="shared" si="3"/>
        <v>4</v>
      </c>
      <c r="K16" s="205">
        <f t="shared" si="4"/>
        <v>0.61255742725880546</v>
      </c>
      <c r="L16" s="204">
        <f t="shared" si="3"/>
        <v>1</v>
      </c>
      <c r="M16" s="205">
        <f t="shared" si="5"/>
        <v>0.24154589371980678</v>
      </c>
      <c r="N16" s="84">
        <v>4</v>
      </c>
    </row>
    <row r="17" spans="1:14" ht="21.75" customHeight="1" thickBot="1">
      <c r="A17" s="635" t="s">
        <v>33</v>
      </c>
      <c r="B17" s="122">
        <v>12</v>
      </c>
      <c r="C17" s="200">
        <f t="shared" si="0"/>
        <v>3.5087719298245617</v>
      </c>
      <c r="D17" s="127">
        <v>1</v>
      </c>
      <c r="E17" s="200">
        <f t="shared" si="1"/>
        <v>0.46948356807511737</v>
      </c>
      <c r="F17" s="122">
        <v>18</v>
      </c>
      <c r="G17" s="200">
        <f>F17/$F$22%</f>
        <v>5.787781350482315</v>
      </c>
      <c r="H17" s="122">
        <v>2</v>
      </c>
      <c r="I17" s="200">
        <f t="shared" si="2"/>
        <v>0.99502487562189068</v>
      </c>
      <c r="J17" s="123">
        <f t="shared" si="3"/>
        <v>30</v>
      </c>
      <c r="K17" s="201">
        <f t="shared" si="4"/>
        <v>4.5941807044410412</v>
      </c>
      <c r="L17" s="123">
        <f t="shared" si="3"/>
        <v>3</v>
      </c>
      <c r="M17" s="201">
        <f>L17/$L$22%</f>
        <v>0.7246376811594204</v>
      </c>
      <c r="N17" s="176" t="s">
        <v>206</v>
      </c>
    </row>
    <row r="18" spans="1:14" ht="21.75" customHeight="1" thickBot="1">
      <c r="A18" s="628" t="s">
        <v>34</v>
      </c>
      <c r="B18" s="202">
        <v>5</v>
      </c>
      <c r="C18" s="203">
        <f t="shared" si="0"/>
        <v>1.4619883040935673</v>
      </c>
      <c r="D18" s="245">
        <v>1</v>
      </c>
      <c r="E18" s="203">
        <f t="shared" si="1"/>
        <v>0.46948356807511737</v>
      </c>
      <c r="F18" s="202">
        <v>11</v>
      </c>
      <c r="G18" s="203">
        <f t="shared" si="6"/>
        <v>3.536977491961415</v>
      </c>
      <c r="H18" s="202">
        <v>8</v>
      </c>
      <c r="I18" s="203">
        <f t="shared" si="2"/>
        <v>3.9800995024875627</v>
      </c>
      <c r="J18" s="204">
        <f t="shared" si="3"/>
        <v>16</v>
      </c>
      <c r="K18" s="205">
        <f>J18/$J$22%</f>
        <v>2.4502297090352219</v>
      </c>
      <c r="L18" s="204">
        <f t="shared" si="3"/>
        <v>9</v>
      </c>
      <c r="M18" s="205">
        <f t="shared" si="5"/>
        <v>2.1739130434782612</v>
      </c>
      <c r="N18" s="177" t="s">
        <v>98</v>
      </c>
    </row>
    <row r="19" spans="1:14" ht="21.75" customHeight="1" thickBot="1">
      <c r="A19" s="635" t="s">
        <v>35</v>
      </c>
      <c r="B19" s="122">
        <v>7</v>
      </c>
      <c r="C19" s="200">
        <f>B19/$B$22%</f>
        <v>2.0467836257309941</v>
      </c>
      <c r="D19" s="127">
        <v>0</v>
      </c>
      <c r="E19" s="200">
        <f t="shared" si="1"/>
        <v>0</v>
      </c>
      <c r="F19" s="122">
        <v>5</v>
      </c>
      <c r="G19" s="200">
        <f>F19/$F$22%</f>
        <v>1.6077170418006432</v>
      </c>
      <c r="H19" s="122">
        <v>2</v>
      </c>
      <c r="I19" s="200">
        <f t="shared" si="2"/>
        <v>0.99502487562189068</v>
      </c>
      <c r="J19" s="123">
        <f t="shared" si="3"/>
        <v>12</v>
      </c>
      <c r="K19" s="201">
        <f t="shared" si="4"/>
        <v>1.8376722817764164</v>
      </c>
      <c r="L19" s="123">
        <f t="shared" si="3"/>
        <v>2</v>
      </c>
      <c r="M19" s="201">
        <f t="shared" si="5"/>
        <v>0.48309178743961356</v>
      </c>
      <c r="N19" s="176" t="s">
        <v>99</v>
      </c>
    </row>
    <row r="20" spans="1:14" ht="21.75" customHeight="1" thickBot="1">
      <c r="A20" s="628" t="s">
        <v>36</v>
      </c>
      <c r="B20" s="202">
        <v>5</v>
      </c>
      <c r="C20" s="203">
        <f>B20/$B$22%</f>
        <v>1.4619883040935673</v>
      </c>
      <c r="D20" s="245">
        <v>2</v>
      </c>
      <c r="E20" s="203">
        <f t="shared" si="1"/>
        <v>0.93896713615023475</v>
      </c>
      <c r="F20" s="202">
        <v>6</v>
      </c>
      <c r="G20" s="203">
        <f>F20/$F$22%</f>
        <v>1.9292604501607717</v>
      </c>
      <c r="H20" s="202">
        <v>2</v>
      </c>
      <c r="I20" s="203">
        <f t="shared" si="2"/>
        <v>0.99502487562189068</v>
      </c>
      <c r="J20" s="204">
        <f t="shared" si="3"/>
        <v>11</v>
      </c>
      <c r="K20" s="205">
        <f t="shared" si="4"/>
        <v>1.6845329249617151</v>
      </c>
      <c r="L20" s="204">
        <f t="shared" si="3"/>
        <v>4</v>
      </c>
      <c r="M20" s="205">
        <f t="shared" si="5"/>
        <v>0.96618357487922713</v>
      </c>
      <c r="N20" s="177" t="s">
        <v>2</v>
      </c>
    </row>
    <row r="21" spans="1:14" ht="21.75" customHeight="1">
      <c r="A21" s="633" t="s">
        <v>37</v>
      </c>
      <c r="B21" s="309">
        <v>8</v>
      </c>
      <c r="C21" s="310">
        <f>B21/$B$22%</f>
        <v>2.3391812865497075</v>
      </c>
      <c r="D21" s="253">
        <v>0</v>
      </c>
      <c r="E21" s="310">
        <f t="shared" si="1"/>
        <v>0</v>
      </c>
      <c r="F21" s="309">
        <v>0</v>
      </c>
      <c r="G21" s="310">
        <f>F21/$F$22%</f>
        <v>0</v>
      </c>
      <c r="H21" s="309">
        <v>3</v>
      </c>
      <c r="I21" s="310">
        <f t="shared" si="2"/>
        <v>1.4925373134328359</v>
      </c>
      <c r="J21" s="311">
        <f>B21+F21</f>
        <v>8</v>
      </c>
      <c r="K21" s="312">
        <f>J21/$J$22%</f>
        <v>1.2251148545176109</v>
      </c>
      <c r="L21" s="311">
        <f>D21+H21</f>
        <v>3</v>
      </c>
      <c r="M21" s="312">
        <f>L21/$L$22%</f>
        <v>0.7246376811594204</v>
      </c>
      <c r="N21" s="313" t="s">
        <v>37</v>
      </c>
    </row>
    <row r="22" spans="1:14" ht="21.75" customHeight="1">
      <c r="A22" s="636" t="s">
        <v>11</v>
      </c>
      <c r="B22" s="314">
        <f t="shared" ref="B22:M22" si="7">SUM(B11:B21)</f>
        <v>342</v>
      </c>
      <c r="C22" s="315">
        <f t="shared" si="7"/>
        <v>99.999999999999986</v>
      </c>
      <c r="D22" s="314">
        <f t="shared" si="7"/>
        <v>213</v>
      </c>
      <c r="E22" s="315">
        <f t="shared" si="7"/>
        <v>100.00000000000004</v>
      </c>
      <c r="F22" s="314">
        <f t="shared" si="7"/>
        <v>311</v>
      </c>
      <c r="G22" s="315">
        <f t="shared" si="7"/>
        <v>99.999999999999986</v>
      </c>
      <c r="H22" s="314">
        <f t="shared" si="7"/>
        <v>201</v>
      </c>
      <c r="I22" s="315">
        <f t="shared" si="7"/>
        <v>100.00000000000001</v>
      </c>
      <c r="J22" s="314">
        <f t="shared" si="7"/>
        <v>653</v>
      </c>
      <c r="K22" s="315">
        <f t="shared" si="7"/>
        <v>100.00000000000001</v>
      </c>
      <c r="L22" s="314">
        <f t="shared" si="7"/>
        <v>414</v>
      </c>
      <c r="M22" s="315">
        <f t="shared" si="7"/>
        <v>100.00000000000001</v>
      </c>
      <c r="N22" s="316" t="s">
        <v>12</v>
      </c>
    </row>
    <row r="25" spans="1:14">
      <c r="G25" s="463"/>
    </row>
  </sheetData>
  <mergeCells count="15">
    <mergeCell ref="A3:N3"/>
    <mergeCell ref="A4:N4"/>
    <mergeCell ref="A5:N5"/>
    <mergeCell ref="A6:N6"/>
    <mergeCell ref="A8:A10"/>
    <mergeCell ref="B8:E8"/>
    <mergeCell ref="F8:I8"/>
    <mergeCell ref="J8:M8"/>
    <mergeCell ref="N8:N10"/>
    <mergeCell ref="B9:C9"/>
    <mergeCell ref="D9:E9"/>
    <mergeCell ref="F9:G9"/>
    <mergeCell ref="H9:I9"/>
    <mergeCell ref="J9:K9"/>
    <mergeCell ref="L9:M9"/>
  </mergeCells>
  <printOptions horizontalCentered="1"/>
  <pageMargins left="0" right="0" top="0.47244094488188981" bottom="0" header="0" footer="0"/>
  <pageSetup paperSize="9" scale="89" fitToWidth="0" fitToHeight="0" orientation="landscape" r:id="rId1"/>
  <headerFooter>
    <oddFooter>&amp;C_&amp;P_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C2AE9-1276-4604-A0EB-C2B2ADC988E9}">
  <sheetPr codeName="Sheet37"/>
  <dimension ref="A1:R60"/>
  <sheetViews>
    <sheetView rightToLeft="1" tabSelected="1" view="pageBreakPreview" zoomScaleNormal="100" zoomScaleSheetLayoutView="100" workbookViewId="0">
      <selection activeCell="L20" sqref="L20"/>
    </sheetView>
  </sheetViews>
  <sheetFormatPr defaultColWidth="9.140625" defaultRowHeight="12.75"/>
  <cols>
    <col min="1" max="1" width="14.140625" style="1" customWidth="1"/>
    <col min="2" max="11" width="8.42578125" style="1" customWidth="1"/>
    <col min="12" max="13" width="8.85546875" style="1" customWidth="1"/>
    <col min="14" max="14" width="16.42578125" style="1" customWidth="1"/>
    <col min="15" max="16384" width="9.140625" style="1"/>
  </cols>
  <sheetData>
    <row r="1" spans="1:18" s="3" customFormat="1" ht="30.75">
      <c r="A1" s="573" t="s">
        <v>101</v>
      </c>
      <c r="B1" s="371"/>
      <c r="C1" s="371"/>
      <c r="D1" s="371"/>
      <c r="E1" s="371"/>
      <c r="F1" s="371"/>
      <c r="G1" s="371"/>
      <c r="H1" s="371"/>
      <c r="I1" s="371"/>
      <c r="J1" s="371"/>
      <c r="K1" s="371"/>
      <c r="L1" s="371"/>
      <c r="M1" s="373"/>
      <c r="N1" s="372" t="s">
        <v>124</v>
      </c>
    </row>
    <row r="2" spans="1:18" s="3" customFormat="1" ht="12" customHeight="1">
      <c r="A2" s="64"/>
      <c r="B2" s="65"/>
      <c r="C2" s="65"/>
      <c r="D2" s="65"/>
      <c r="E2" s="65"/>
      <c r="F2" s="65"/>
      <c r="G2" s="64"/>
      <c r="H2" s="64"/>
      <c r="I2" s="64"/>
      <c r="J2" s="65"/>
      <c r="K2" s="65"/>
      <c r="L2" s="65"/>
      <c r="M2" s="65"/>
    </row>
    <row r="3" spans="1:18" s="413" customFormat="1" ht="23.25">
      <c r="A3" s="789" t="s">
        <v>158</v>
      </c>
      <c r="B3" s="789"/>
      <c r="C3" s="789"/>
      <c r="D3" s="789"/>
      <c r="E3" s="789"/>
      <c r="F3" s="789"/>
      <c r="G3" s="789"/>
      <c r="H3" s="789"/>
      <c r="I3" s="789"/>
      <c r="J3" s="789"/>
      <c r="K3" s="789"/>
      <c r="L3" s="789"/>
      <c r="M3" s="789"/>
      <c r="N3" s="789"/>
    </row>
    <row r="4" spans="1:18" s="411" customFormat="1" ht="21.75">
      <c r="A4" s="837" t="s">
        <v>696</v>
      </c>
      <c r="B4" s="838"/>
      <c r="C4" s="838"/>
      <c r="D4" s="838"/>
      <c r="E4" s="838"/>
      <c r="F4" s="838"/>
      <c r="G4" s="838"/>
      <c r="H4" s="838"/>
      <c r="I4" s="838"/>
      <c r="J4" s="838"/>
      <c r="K4" s="838"/>
      <c r="L4" s="838"/>
      <c r="M4" s="838"/>
      <c r="N4" s="838"/>
    </row>
    <row r="5" spans="1:18" ht="15">
      <c r="A5" s="772" t="s">
        <v>159</v>
      </c>
      <c r="B5" s="772"/>
      <c r="C5" s="772"/>
      <c r="D5" s="772"/>
      <c r="E5" s="772"/>
      <c r="F5" s="772"/>
      <c r="G5" s="772"/>
      <c r="H5" s="772"/>
      <c r="I5" s="772"/>
      <c r="J5" s="772"/>
      <c r="K5" s="772"/>
      <c r="L5" s="772"/>
      <c r="M5" s="772"/>
      <c r="N5" s="772"/>
    </row>
    <row r="6" spans="1:18" ht="15">
      <c r="A6" s="772" t="s">
        <v>697</v>
      </c>
      <c r="B6" s="772"/>
      <c r="C6" s="772"/>
      <c r="D6" s="772"/>
      <c r="E6" s="772"/>
      <c r="F6" s="772"/>
      <c r="G6" s="772"/>
      <c r="H6" s="772"/>
      <c r="I6" s="772"/>
      <c r="J6" s="772"/>
      <c r="K6" s="772"/>
      <c r="L6" s="772"/>
      <c r="M6" s="772"/>
      <c r="N6" s="772"/>
    </row>
    <row r="7" spans="1:18" s="17" customFormat="1" ht="13.5" customHeight="1">
      <c r="A7" s="14" t="s">
        <v>197</v>
      </c>
      <c r="B7" s="15"/>
      <c r="C7" s="15"/>
      <c r="D7" s="15"/>
      <c r="E7" s="15"/>
      <c r="F7" s="15"/>
      <c r="G7" s="15"/>
      <c r="H7" s="15"/>
      <c r="I7" s="15"/>
      <c r="J7" s="15"/>
      <c r="K7" s="15"/>
      <c r="L7" s="15"/>
      <c r="M7" s="15"/>
      <c r="N7" s="16" t="s">
        <v>262</v>
      </c>
    </row>
    <row r="8" spans="1:18" ht="18" customHeight="1">
      <c r="A8" s="839" t="s">
        <v>29</v>
      </c>
      <c r="B8" s="842" t="s">
        <v>607</v>
      </c>
      <c r="C8" s="842"/>
      <c r="D8" s="842"/>
      <c r="E8" s="842"/>
      <c r="F8" s="842"/>
      <c r="G8" s="842"/>
      <c r="H8" s="842"/>
      <c r="I8" s="842"/>
      <c r="J8" s="842"/>
      <c r="K8" s="842"/>
      <c r="L8" s="843" t="s">
        <v>608</v>
      </c>
      <c r="M8" s="843"/>
      <c r="N8" s="845" t="s">
        <v>30</v>
      </c>
    </row>
    <row r="9" spans="1:18" ht="24" customHeight="1">
      <c r="A9" s="840"/>
      <c r="B9" s="848" t="s">
        <v>120</v>
      </c>
      <c r="C9" s="848"/>
      <c r="D9" s="848" t="s">
        <v>121</v>
      </c>
      <c r="E9" s="848"/>
      <c r="F9" s="848" t="s">
        <v>122</v>
      </c>
      <c r="G9" s="848"/>
      <c r="H9" s="848" t="s">
        <v>123</v>
      </c>
      <c r="I9" s="848"/>
      <c r="J9" s="848" t="s">
        <v>11</v>
      </c>
      <c r="K9" s="848"/>
      <c r="L9" s="844"/>
      <c r="M9" s="844"/>
      <c r="N9" s="846"/>
    </row>
    <row r="10" spans="1:18" ht="27.75" customHeight="1">
      <c r="A10" s="840"/>
      <c r="B10" s="849" t="s">
        <v>282</v>
      </c>
      <c r="C10" s="850"/>
      <c r="D10" s="849" t="s">
        <v>283</v>
      </c>
      <c r="E10" s="850"/>
      <c r="F10" s="849" t="s">
        <v>284</v>
      </c>
      <c r="G10" s="850"/>
      <c r="H10" s="849" t="s">
        <v>385</v>
      </c>
      <c r="I10" s="850"/>
      <c r="J10" s="850" t="s">
        <v>12</v>
      </c>
      <c r="K10" s="850"/>
      <c r="L10" s="844"/>
      <c r="M10" s="844"/>
      <c r="N10" s="846"/>
    </row>
    <row r="11" spans="1:18" ht="48.75" customHeight="1">
      <c r="A11" s="841"/>
      <c r="B11" s="401" t="s">
        <v>330</v>
      </c>
      <c r="C11" s="401" t="s">
        <v>331</v>
      </c>
      <c r="D11" s="401" t="s">
        <v>330</v>
      </c>
      <c r="E11" s="401" t="s">
        <v>331</v>
      </c>
      <c r="F11" s="401" t="s">
        <v>330</v>
      </c>
      <c r="G11" s="401" t="s">
        <v>331</v>
      </c>
      <c r="H11" s="401" t="s">
        <v>330</v>
      </c>
      <c r="I11" s="401" t="s">
        <v>331</v>
      </c>
      <c r="J11" s="401" t="s">
        <v>330</v>
      </c>
      <c r="K11" s="401" t="s">
        <v>331</v>
      </c>
      <c r="L11" s="401" t="s">
        <v>330</v>
      </c>
      <c r="M11" s="401" t="s">
        <v>331</v>
      </c>
      <c r="N11" s="847"/>
      <c r="Q11" s="1" t="s">
        <v>356</v>
      </c>
      <c r="R11" s="1" t="s">
        <v>357</v>
      </c>
    </row>
    <row r="12" spans="1:18" ht="26.25" customHeight="1" thickBot="1">
      <c r="A12" s="627" t="s">
        <v>31</v>
      </c>
      <c r="B12" s="402">
        <v>44</v>
      </c>
      <c r="C12" s="127">
        <v>34</v>
      </c>
      <c r="D12" s="127">
        <v>7</v>
      </c>
      <c r="E12" s="127">
        <v>2</v>
      </c>
      <c r="F12" s="127">
        <v>2</v>
      </c>
      <c r="G12" s="127">
        <v>1</v>
      </c>
      <c r="H12" s="127">
        <v>0</v>
      </c>
      <c r="I12" s="127">
        <v>0</v>
      </c>
      <c r="J12" s="128">
        <f>Table_Default__XLS_TAB_27_188736[[#This Row],[BAAN_SMALLERQATAR]]+Table_Default__XLS_TAB_27_188736[[#This Row],[RAJEE]]+Table_Default__XLS_TAB_27_188736[[#This Row],[KHULLA]]+Table_Default__XLS_TAB_27_188736[[#This Row],[Column8]]</f>
        <v>53</v>
      </c>
      <c r="K12" s="128">
        <f>Table_Default__XLS_TAB_27_188736[[#This Row],[Column2]]+Table_Default__XLS_TAB_27_188736[[#This Row],[Column3]]+Table_Default__XLS_TAB_27_188736[[#This Row],[Column4]]+Table_Default__XLS_TAB_27_188736[[#This Row],[Column9]]</f>
        <v>37</v>
      </c>
      <c r="L12" s="251">
        <f>Table_Default__XLS_TAB_27_188736[[#This Row],[TOTAL]]/Table_Default__XLS_TAB_27_188736[[#Totals],[TOTAL]]%</f>
        <v>24.882629107981224</v>
      </c>
      <c r="M12" s="251">
        <f>Table_Default__XLS_TAB_27_188736[[#This Row],[Column1]]/Table_Default__XLS_TAB_27_188736[[#Totals],[Column1]]%</f>
        <v>18.407960199004979</v>
      </c>
      <c r="N12" s="403" t="s">
        <v>32</v>
      </c>
      <c r="P12" s="63" t="s">
        <v>117</v>
      </c>
      <c r="Q12" s="158">
        <f>Table_Default__XLS_TAB_27_188736[[#This Row],[Column6]]</f>
        <v>24.882629107981224</v>
      </c>
      <c r="R12" s="158">
        <f>Table_Default__XLS_TAB_27_188736[[#This Row],[Column7]]</f>
        <v>18.407960199004979</v>
      </c>
    </row>
    <row r="13" spans="1:18" ht="18.75" customHeight="1" thickBot="1">
      <c r="A13" s="628">
        <v>-1</v>
      </c>
      <c r="B13" s="402">
        <v>115</v>
      </c>
      <c r="C13" s="127">
        <v>94</v>
      </c>
      <c r="D13" s="127">
        <v>23</v>
      </c>
      <c r="E13" s="127">
        <v>34</v>
      </c>
      <c r="F13" s="127">
        <v>6</v>
      </c>
      <c r="G13" s="127">
        <v>12</v>
      </c>
      <c r="H13" s="127">
        <v>5</v>
      </c>
      <c r="I13" s="127">
        <v>3</v>
      </c>
      <c r="J13" s="128">
        <f>Table_Default__XLS_TAB_27_188736[[#This Row],[BAAN_SMALLERQATAR]]+Table_Default__XLS_TAB_27_188736[[#This Row],[RAJEE]]+Table_Default__XLS_TAB_27_188736[[#This Row],[KHULLA]]+Table_Default__XLS_TAB_27_188736[[#This Row],[Column8]]</f>
        <v>149</v>
      </c>
      <c r="K13" s="128">
        <f>Table_Default__XLS_TAB_27_188736[[#This Row],[Column2]]+Table_Default__XLS_TAB_27_188736[[#This Row],[Column3]]+Table_Default__XLS_TAB_27_188736[[#This Row],[Column4]]+Table_Default__XLS_TAB_27_188736[[#This Row],[Column9]]</f>
        <v>143</v>
      </c>
      <c r="L13" s="251">
        <f>Table_Default__XLS_TAB_27_188736[[#This Row],[TOTAL]]/Table_Default__XLS_TAB_27_188736[[#Totals],[TOTAL]]%</f>
        <v>69.953051643192495</v>
      </c>
      <c r="M13" s="252">
        <f>Table_Default__XLS_TAB_27_188736[[#This Row],[Column1]]/Table_Default__XLS_TAB_27_188736[[#Totals],[Column1]]%</f>
        <v>71.144278606965187</v>
      </c>
      <c r="N13" s="404">
        <v>-1</v>
      </c>
      <c r="P13" s="34">
        <f>A13</f>
        <v>-1</v>
      </c>
      <c r="Q13" s="158">
        <f>Table_Default__XLS_TAB_27_188736[[#This Row],[Column6]]</f>
        <v>69.953051643192495</v>
      </c>
      <c r="R13" s="158">
        <f>Table_Default__XLS_TAB_27_188736[[#This Row],[Column7]]</f>
        <v>71.144278606965187</v>
      </c>
    </row>
    <row r="14" spans="1:18" ht="18.75" customHeight="1" thickBot="1">
      <c r="A14" s="629">
        <v>1</v>
      </c>
      <c r="B14" s="402">
        <v>0</v>
      </c>
      <c r="C14" s="127">
        <v>0</v>
      </c>
      <c r="D14" s="127">
        <v>1</v>
      </c>
      <c r="E14" s="127">
        <v>2</v>
      </c>
      <c r="F14" s="127">
        <v>0</v>
      </c>
      <c r="G14" s="127">
        <v>0</v>
      </c>
      <c r="H14" s="127">
        <v>0</v>
      </c>
      <c r="I14" s="127">
        <v>0</v>
      </c>
      <c r="J14" s="128">
        <f>Table_Default__XLS_TAB_27_188736[[#This Row],[BAAN_SMALLERQATAR]]+Table_Default__XLS_TAB_27_188736[[#This Row],[RAJEE]]+Table_Default__XLS_TAB_27_188736[[#This Row],[KHULLA]]+Table_Default__XLS_TAB_27_188736[[#This Row],[Column8]]</f>
        <v>1</v>
      </c>
      <c r="K14" s="128">
        <f>Table_Default__XLS_TAB_27_188736[[#This Row],[Column2]]+Table_Default__XLS_TAB_27_188736[[#This Row],[Column3]]+Table_Default__XLS_TAB_27_188736[[#This Row],[Column4]]+Table_Default__XLS_TAB_27_188736[[#This Row],[Column9]]</f>
        <v>2</v>
      </c>
      <c r="L14" s="251">
        <f>Table_Default__XLS_TAB_27_188736[[#This Row],[TOTAL]]/Table_Default__XLS_TAB_27_188736[[#Totals],[TOTAL]]%</f>
        <v>0.46948356807511737</v>
      </c>
      <c r="M14" s="251">
        <f>Table_Default__XLS_TAB_27_188736[[#This Row],[Column1]]/Table_Default__XLS_TAB_27_188736[[#Totals],[Column1]]%</f>
        <v>0.99502487562189068</v>
      </c>
      <c r="N14" s="405">
        <v>1</v>
      </c>
      <c r="P14" s="34">
        <f t="shared" ref="P14:P18" si="0">A14</f>
        <v>1</v>
      </c>
      <c r="Q14" s="158">
        <f>Table_Default__XLS_TAB_27_188736[[#This Row],[Column6]]</f>
        <v>0.46948356807511737</v>
      </c>
      <c r="R14" s="158">
        <f>Table_Default__XLS_TAB_27_188736[[#This Row],[Column7]]</f>
        <v>0.99502487562189068</v>
      </c>
    </row>
    <row r="15" spans="1:18" ht="18.75" customHeight="1" thickBot="1">
      <c r="A15" s="628">
        <v>2</v>
      </c>
      <c r="B15" s="402">
        <v>1</v>
      </c>
      <c r="C15" s="127">
        <v>0</v>
      </c>
      <c r="D15" s="127">
        <v>2</v>
      </c>
      <c r="E15" s="127">
        <v>0</v>
      </c>
      <c r="F15" s="127">
        <v>0</v>
      </c>
      <c r="G15" s="127">
        <v>0</v>
      </c>
      <c r="H15" s="127">
        <v>0</v>
      </c>
      <c r="I15" s="127">
        <v>0</v>
      </c>
      <c r="J15" s="128">
        <f>Table_Default__XLS_TAB_27_188736[[#This Row],[BAAN_SMALLERQATAR]]+Table_Default__XLS_TAB_27_188736[[#This Row],[RAJEE]]+Table_Default__XLS_TAB_27_188736[[#This Row],[KHULLA]]+Table_Default__XLS_TAB_27_188736[[#This Row],[Column8]]</f>
        <v>3</v>
      </c>
      <c r="K15" s="128">
        <f>Table_Default__XLS_TAB_27_188736[[#This Row],[Column2]]+Table_Default__XLS_TAB_27_188736[[#This Row],[Column3]]+Table_Default__XLS_TAB_27_188736[[#This Row],[Column4]]+Table_Default__XLS_TAB_27_188736[[#This Row],[Column9]]</f>
        <v>0</v>
      </c>
      <c r="L15" s="251">
        <f>Table_Default__XLS_TAB_27_188736[[#This Row],[TOTAL]]/Table_Default__XLS_TAB_27_188736[[#Totals],[TOTAL]]%</f>
        <v>1.4084507042253522</v>
      </c>
      <c r="M15" s="251">
        <f>Table_Default__XLS_TAB_27_188736[[#This Row],[Column1]]/Table_Default__XLS_TAB_27_188736[[#Totals],[Column1]]%</f>
        <v>0</v>
      </c>
      <c r="N15" s="404">
        <v>2</v>
      </c>
      <c r="P15" s="34">
        <f t="shared" si="0"/>
        <v>2</v>
      </c>
      <c r="Q15" s="158">
        <f>Table_Default__XLS_TAB_27_188736[[#This Row],[Column6]]</f>
        <v>1.4084507042253522</v>
      </c>
      <c r="R15" s="158">
        <f>Table_Default__XLS_TAB_27_188736[[#This Row],[Column7]]</f>
        <v>0</v>
      </c>
    </row>
    <row r="16" spans="1:18" ht="18.75" customHeight="1" thickBot="1">
      <c r="A16" s="629">
        <v>3</v>
      </c>
      <c r="B16" s="402">
        <v>0</v>
      </c>
      <c r="C16" s="127">
        <v>0</v>
      </c>
      <c r="D16" s="127">
        <v>2</v>
      </c>
      <c r="E16" s="127">
        <v>0</v>
      </c>
      <c r="F16" s="127">
        <v>0</v>
      </c>
      <c r="G16" s="127">
        <v>1</v>
      </c>
      <c r="H16" s="127">
        <v>1</v>
      </c>
      <c r="I16" s="127">
        <v>0</v>
      </c>
      <c r="J16" s="128">
        <f>Table_Default__XLS_TAB_27_188736[[#This Row],[BAAN_SMALLERQATAR]]+Table_Default__XLS_TAB_27_188736[[#This Row],[RAJEE]]+Table_Default__XLS_TAB_27_188736[[#This Row],[KHULLA]]+Table_Default__XLS_TAB_27_188736[[#This Row],[Column8]]</f>
        <v>3</v>
      </c>
      <c r="K16" s="128">
        <f>Table_Default__XLS_TAB_27_188736[[#This Row],[Column2]]+Table_Default__XLS_TAB_27_188736[[#This Row],[Column3]]+Table_Default__XLS_TAB_27_188736[[#This Row],[Column4]]+Table_Default__XLS_TAB_27_188736[[#This Row],[Column9]]</f>
        <v>1</v>
      </c>
      <c r="L16" s="251">
        <f>Table_Default__XLS_TAB_27_188736[[#This Row],[TOTAL]]/Table_Default__XLS_TAB_27_188736[[#Totals],[TOTAL]]%</f>
        <v>1.4084507042253522</v>
      </c>
      <c r="M16" s="251">
        <f>Table_Default__XLS_TAB_27_188736[[#This Row],[Column1]]/Table_Default__XLS_TAB_27_188736[[#Totals],[Column1]]%</f>
        <v>0.49751243781094534</v>
      </c>
      <c r="N16" s="405">
        <v>3</v>
      </c>
      <c r="P16" s="34">
        <f t="shared" si="0"/>
        <v>3</v>
      </c>
      <c r="Q16" s="158">
        <f>Table_Default__XLS_TAB_27_188736[[#This Row],[Column6]]</f>
        <v>1.4084507042253522</v>
      </c>
      <c r="R16" s="158">
        <f>Table_Default__XLS_TAB_27_188736[[#This Row],[Column7]]</f>
        <v>0.49751243781094534</v>
      </c>
    </row>
    <row r="17" spans="1:18" ht="18.75" customHeight="1" thickBot="1">
      <c r="A17" s="628">
        <v>4</v>
      </c>
      <c r="B17" s="402">
        <v>0</v>
      </c>
      <c r="C17" s="127">
        <v>0</v>
      </c>
      <c r="D17" s="127">
        <v>0</v>
      </c>
      <c r="E17" s="127">
        <v>1</v>
      </c>
      <c r="F17" s="127">
        <v>0</v>
      </c>
      <c r="G17" s="127">
        <v>0</v>
      </c>
      <c r="H17" s="127">
        <v>0</v>
      </c>
      <c r="I17" s="127">
        <v>0</v>
      </c>
      <c r="J17" s="128">
        <f>Table_Default__XLS_TAB_27_188736[[#This Row],[BAAN_SMALLERQATAR]]+Table_Default__XLS_TAB_27_188736[[#This Row],[RAJEE]]+Table_Default__XLS_TAB_27_188736[[#This Row],[KHULLA]]+Table_Default__XLS_TAB_27_188736[[#This Row],[Column8]]</f>
        <v>0</v>
      </c>
      <c r="K17" s="128">
        <f>Table_Default__XLS_TAB_27_188736[[#This Row],[Column2]]+Table_Default__XLS_TAB_27_188736[[#This Row],[Column3]]+Table_Default__XLS_TAB_27_188736[[#This Row],[Column4]]+Table_Default__XLS_TAB_27_188736[[#This Row],[Column9]]</f>
        <v>1</v>
      </c>
      <c r="L17" s="251">
        <f>Table_Default__XLS_TAB_27_188736[[#This Row],[TOTAL]]/Table_Default__XLS_TAB_27_188736[[#Totals],[TOTAL]]%</f>
        <v>0</v>
      </c>
      <c r="M17" s="251">
        <f>Table_Default__XLS_TAB_27_188736[[#This Row],[Column1]]/Table_Default__XLS_TAB_27_188736[[#Totals],[Column1]]%</f>
        <v>0.49751243781094534</v>
      </c>
      <c r="N17" s="404">
        <v>4</v>
      </c>
      <c r="P17" s="34">
        <f t="shared" si="0"/>
        <v>4</v>
      </c>
      <c r="Q17" s="158">
        <f>Table_Default__XLS_TAB_27_188736[[#This Row],[Column6]]</f>
        <v>0</v>
      </c>
      <c r="R17" s="158">
        <f>Table_Default__XLS_TAB_27_188736[[#This Row],[Column7]]</f>
        <v>0.49751243781094534</v>
      </c>
    </row>
    <row r="18" spans="1:18" ht="18.75" customHeight="1" thickBot="1">
      <c r="A18" s="629" t="s">
        <v>33</v>
      </c>
      <c r="B18" s="402">
        <v>0</v>
      </c>
      <c r="C18" s="127">
        <v>0</v>
      </c>
      <c r="D18" s="127">
        <v>1</v>
      </c>
      <c r="E18" s="127">
        <v>2</v>
      </c>
      <c r="F18" s="127">
        <v>0</v>
      </c>
      <c r="G18" s="127">
        <v>0</v>
      </c>
      <c r="H18" s="127">
        <v>0</v>
      </c>
      <c r="I18" s="127">
        <v>0</v>
      </c>
      <c r="J18" s="128">
        <f>Table_Default__XLS_TAB_27_188736[[#This Row],[BAAN_SMALLERQATAR]]+Table_Default__XLS_TAB_27_188736[[#This Row],[RAJEE]]+Table_Default__XLS_TAB_27_188736[[#This Row],[KHULLA]]+Table_Default__XLS_TAB_27_188736[[#This Row],[Column8]]</f>
        <v>1</v>
      </c>
      <c r="K18" s="128">
        <f>Table_Default__XLS_TAB_27_188736[[#This Row],[Column2]]+Table_Default__XLS_TAB_27_188736[[#This Row],[Column3]]+Table_Default__XLS_TAB_27_188736[[#This Row],[Column4]]+Table_Default__XLS_TAB_27_188736[[#This Row],[Column9]]</f>
        <v>2</v>
      </c>
      <c r="L18" s="251">
        <f>Table_Default__XLS_TAB_27_188736[[#This Row],[TOTAL]]/Table_Default__XLS_TAB_27_188736[[#Totals],[TOTAL]]%</f>
        <v>0.46948356807511737</v>
      </c>
      <c r="M18" s="251">
        <f>Table_Default__XLS_TAB_27_188736[[#This Row],[Column1]]/Table_Default__XLS_TAB_27_188736[[#Totals],[Column1]]%</f>
        <v>0.99502487562189068</v>
      </c>
      <c r="N18" s="406" t="s">
        <v>206</v>
      </c>
      <c r="P18" s="34" t="str">
        <f t="shared" si="0"/>
        <v xml:space="preserve"> 5 - 9</v>
      </c>
      <c r="Q18" s="158">
        <f>Table_Default__XLS_TAB_27_188736[[#This Row],[Column6]]</f>
        <v>0.46948356807511737</v>
      </c>
      <c r="R18" s="158">
        <f>Table_Default__XLS_TAB_27_188736[[#This Row],[Column7]]</f>
        <v>0.99502487562189068</v>
      </c>
    </row>
    <row r="19" spans="1:18" ht="18.75" customHeight="1" thickBot="1">
      <c r="A19" s="630" t="s">
        <v>34</v>
      </c>
      <c r="B19" s="703">
        <v>0</v>
      </c>
      <c r="C19" s="253">
        <v>3</v>
      </c>
      <c r="D19" s="253">
        <v>1</v>
      </c>
      <c r="E19" s="253">
        <v>5</v>
      </c>
      <c r="F19" s="253">
        <v>0</v>
      </c>
      <c r="G19" s="253">
        <v>0</v>
      </c>
      <c r="H19" s="253">
        <v>0</v>
      </c>
      <c r="I19" s="253">
        <v>0</v>
      </c>
      <c r="J19" s="128">
        <f>Table_Default__XLS_TAB_27_188736[[#This Row],[BAAN_SMALLERQATAR]]+Table_Default__XLS_TAB_27_188736[[#This Row],[RAJEE]]+Table_Default__XLS_TAB_27_188736[[#This Row],[KHULLA]]+Table_Default__XLS_TAB_27_188736[[#This Row],[Column8]]</f>
        <v>1</v>
      </c>
      <c r="K19" s="128">
        <f>Table_Default__XLS_TAB_27_188736[[#This Row],[Column2]]+Table_Default__XLS_TAB_27_188736[[#This Row],[Column3]]+Table_Default__XLS_TAB_27_188736[[#This Row],[Column4]]+Table_Default__XLS_TAB_27_188736[[#This Row],[Column9]]</f>
        <v>8</v>
      </c>
      <c r="L19" s="254">
        <f>Table_Default__XLS_TAB_27_188736[[#This Row],[TOTAL]]/Table_Default__XLS_TAB_27_188736[[#Totals],[TOTAL]]%</f>
        <v>0.46948356807511737</v>
      </c>
      <c r="M19" s="254">
        <f>Table_Default__XLS_TAB_27_188736[[#This Row],[Column1]]/Table_Default__XLS_TAB_27_188736[[#Totals],[Column1]]%</f>
        <v>3.9800995024875627</v>
      </c>
      <c r="N19" s="407" t="s">
        <v>98</v>
      </c>
      <c r="P19" s="274" t="s">
        <v>355</v>
      </c>
      <c r="Q19" s="158">
        <f>SUM(L19:L22)</f>
        <v>1.408450704225352</v>
      </c>
      <c r="R19" s="158">
        <f>SUM(M19:M22)</f>
        <v>7.4626865671641793</v>
      </c>
    </row>
    <row r="20" spans="1:18" ht="18.75" customHeight="1" thickBot="1">
      <c r="A20" s="631" t="s">
        <v>35</v>
      </c>
      <c r="B20" s="704">
        <v>0</v>
      </c>
      <c r="C20" s="384">
        <v>0</v>
      </c>
      <c r="D20" s="384">
        <v>0</v>
      </c>
      <c r="E20" s="384">
        <v>2</v>
      </c>
      <c r="F20" s="384">
        <v>0</v>
      </c>
      <c r="G20" s="384">
        <v>0</v>
      </c>
      <c r="H20" s="384">
        <v>0</v>
      </c>
      <c r="I20" s="384">
        <v>0</v>
      </c>
      <c r="J20" s="128">
        <f>Table_Default__XLS_TAB_27_188736[[#This Row],[BAAN_SMALLERQATAR]]+Table_Default__XLS_TAB_27_188736[[#This Row],[RAJEE]]+Table_Default__XLS_TAB_27_188736[[#This Row],[KHULLA]]+Table_Default__XLS_TAB_27_188736[[#This Row],[Column8]]</f>
        <v>0</v>
      </c>
      <c r="K20" s="128">
        <f>Table_Default__XLS_TAB_27_188736[[#This Row],[Column2]]+Table_Default__XLS_TAB_27_188736[[#This Row],[Column3]]+Table_Default__XLS_TAB_27_188736[[#This Row],[Column4]]+Table_Default__XLS_TAB_27_188736[[#This Row],[Column9]]</f>
        <v>2</v>
      </c>
      <c r="L20" s="268">
        <f>Table_Default__XLS_TAB_27_188736[[#This Row],[TOTAL]]/Table_Default__XLS_TAB_27_188736[[#Totals],[TOTAL]]%</f>
        <v>0</v>
      </c>
      <c r="M20" s="269">
        <f>Table_Default__XLS_TAB_27_188736[[#This Row],[Column1]]/Table_Default__XLS_TAB_27_188736[[#Totals],[Column1]]%</f>
        <v>0.99502487562189068</v>
      </c>
      <c r="N20" s="408" t="s">
        <v>99</v>
      </c>
      <c r="P20" s="267"/>
      <c r="Q20" s="275">
        <f>SUM(Q12:Q19)</f>
        <v>100.00000000000003</v>
      </c>
      <c r="R20" s="275">
        <f>SUM(R12:R19)</f>
        <v>100.00000000000001</v>
      </c>
    </row>
    <row r="21" spans="1:18" ht="18.75" customHeight="1" thickBot="1">
      <c r="A21" s="632" t="s">
        <v>36</v>
      </c>
      <c r="B21" s="704">
        <v>0</v>
      </c>
      <c r="C21" s="384">
        <v>0</v>
      </c>
      <c r="D21" s="384">
        <v>2</v>
      </c>
      <c r="E21" s="384">
        <v>1</v>
      </c>
      <c r="F21" s="384">
        <v>0</v>
      </c>
      <c r="G21" s="384">
        <v>1</v>
      </c>
      <c r="H21" s="384">
        <v>0</v>
      </c>
      <c r="I21" s="384">
        <v>0</v>
      </c>
      <c r="J21" s="128">
        <f>Table_Default__XLS_TAB_27_188736[[#This Row],[BAAN_SMALLERQATAR]]+Table_Default__XLS_TAB_27_188736[[#This Row],[RAJEE]]+Table_Default__XLS_TAB_27_188736[[#This Row],[KHULLA]]+Table_Default__XLS_TAB_27_188736[[#This Row],[Column8]]</f>
        <v>2</v>
      </c>
      <c r="K21" s="128">
        <f>Table_Default__XLS_TAB_27_188736[[#This Row],[Column2]]+Table_Default__XLS_TAB_27_188736[[#This Row],[Column3]]+Table_Default__XLS_TAB_27_188736[[#This Row],[Column4]]+Table_Default__XLS_TAB_27_188736[[#This Row],[Column9]]</f>
        <v>2</v>
      </c>
      <c r="L21" s="268">
        <f>Table_Default__XLS_TAB_27_188736[[#This Row],[TOTAL]]/Table_Default__XLS_TAB_27_188736[[#Totals],[TOTAL]]%</f>
        <v>0.93896713615023475</v>
      </c>
      <c r="M21" s="269">
        <f>Table_Default__XLS_TAB_27_188736[[#This Row],[Column1]]/Table_Default__XLS_TAB_27_188736[[#Totals],[Column1]]%</f>
        <v>0.99502487562189068</v>
      </c>
      <c r="N21" s="409" t="s">
        <v>2</v>
      </c>
      <c r="P21" s="267"/>
    </row>
    <row r="22" spans="1:18" ht="18.75" customHeight="1">
      <c r="A22" s="633" t="s">
        <v>37</v>
      </c>
      <c r="B22" s="703">
        <v>0</v>
      </c>
      <c r="C22" s="253">
        <v>0</v>
      </c>
      <c r="D22" s="253">
        <v>0</v>
      </c>
      <c r="E22" s="253">
        <v>1</v>
      </c>
      <c r="F22" s="253">
        <v>0</v>
      </c>
      <c r="G22" s="253">
        <v>0</v>
      </c>
      <c r="H22" s="253">
        <v>0</v>
      </c>
      <c r="I22" s="253">
        <v>2</v>
      </c>
      <c r="J22" s="317">
        <f>Table_Default__XLS_TAB_27_188736[[#This Row],[BAAN_SMALLERQATAR]]+Table_Default__XLS_TAB_27_188736[[#This Row],[RAJEE]]+Table_Default__XLS_TAB_27_188736[[#This Row],[KHULLA]]+Table_Default__XLS_TAB_27_188736[[#This Row],[Column8]]</f>
        <v>0</v>
      </c>
      <c r="K22" s="317">
        <f>Table_Default__XLS_TAB_27_188736[[#This Row],[Column2]]+Table_Default__XLS_TAB_27_188736[[#This Row],[Column3]]+Table_Default__XLS_TAB_27_188736[[#This Row],[Column4]]+Table_Default__XLS_TAB_27_188736[[#This Row],[Column9]]</f>
        <v>3</v>
      </c>
      <c r="L22" s="254">
        <f>Table_Default__XLS_TAB_27_188736[[#This Row],[TOTAL]]/Table_Default__XLS_TAB_27_188736[[#Totals],[TOTAL]]%</f>
        <v>0</v>
      </c>
      <c r="M22" s="254">
        <f>Table_Default__XLS_TAB_27_188736[[#This Row],[Column1]]/Table_Default__XLS_TAB_27_188736[[#Totals],[Column1]]%</f>
        <v>1.4925373134328359</v>
      </c>
      <c r="N22" s="410" t="s">
        <v>37</v>
      </c>
      <c r="P22" s="267"/>
    </row>
    <row r="23" spans="1:18" ht="18.75" customHeight="1">
      <c r="A23" s="634" t="s">
        <v>11</v>
      </c>
      <c r="B23" s="562">
        <f>SUBTOTAL(109,Table_Default__XLS_TAB_27_188736[BAAN_SMALLERQATAR])</f>
        <v>160</v>
      </c>
      <c r="C23" s="560">
        <f>SUBTOTAL(109,Table_Default__XLS_TAB_27_188736[Column2])</f>
        <v>131</v>
      </c>
      <c r="D23" s="560">
        <f>SUBTOTAL(109,Table_Default__XLS_TAB_27_188736[RAJEE])</f>
        <v>39</v>
      </c>
      <c r="E23" s="560">
        <f>SUBTOTAL(109,Table_Default__XLS_TAB_27_188736[Column3])</f>
        <v>50</v>
      </c>
      <c r="F23" s="560">
        <f>SUBTOTAL(109,Table_Default__XLS_TAB_27_188736[KHULLA])</f>
        <v>8</v>
      </c>
      <c r="G23" s="560">
        <f>SUBTOTAL(109,Table_Default__XLS_TAB_27_188736[Column4])</f>
        <v>15</v>
      </c>
      <c r="H23" s="560">
        <f>SUBTOTAL(109,Table_Default__XLS_TAB_27_188736[Column8])</f>
        <v>6</v>
      </c>
      <c r="I23" s="560">
        <f>SUBTOTAL(109,Table_Default__XLS_TAB_27_188736[Column9])</f>
        <v>5</v>
      </c>
      <c r="J23" s="560">
        <f>SUBTOTAL(109,Table_Default__XLS_TAB_27_188736[TOTAL])</f>
        <v>213</v>
      </c>
      <c r="K23" s="560">
        <f>SUBTOTAL(109,Table_Default__XLS_TAB_27_188736[Column1])</f>
        <v>201</v>
      </c>
      <c r="L23" s="561">
        <f>SUBTOTAL(109,Table_Default__XLS_TAB_27_188736[Column6])</f>
        <v>100.00000000000004</v>
      </c>
      <c r="M23" s="561">
        <f>SUBTOTAL(109,Table_Default__XLS_TAB_27_188736[Column7])</f>
        <v>100.00000000000001</v>
      </c>
      <c r="N23" s="565" t="s">
        <v>12</v>
      </c>
    </row>
    <row r="24" spans="1:18" ht="27" customHeight="1">
      <c r="A24" s="634" t="s">
        <v>38</v>
      </c>
      <c r="B24" s="306">
        <f>Table_Default__XLS_TAB_27_188736[[#Totals],[BAAN_SMALLERQATAR]]/Table_Default__XLS_TAB_27_188736[[#Totals],[TOTAL]]%</f>
        <v>75.117370892018783</v>
      </c>
      <c r="C24" s="306">
        <f>Table_Default__XLS_TAB_27_188736[[#Totals],[Column2]]/Table_Default__XLS_TAB_27_188736[[#Totals],[Column1]]%</f>
        <v>65.174129353233837</v>
      </c>
      <c r="D24" s="306">
        <f>Table_Default__XLS_TAB_27_188736[[#Totals],[RAJEE]]/Table_Default__XLS_TAB_27_188736[[#Totals],[TOTAL]]%</f>
        <v>18.30985915492958</v>
      </c>
      <c r="E24" s="306">
        <f>Table_Default__XLS_TAB_27_188736[[#Totals],[Column3]]/Table_Default__XLS_TAB_27_188736[[#Totals],[Column1]]%</f>
        <v>24.875621890547265</v>
      </c>
      <c r="F24" s="306">
        <f>Table_Default__XLS_TAB_27_188736[[#Totals],[KHULLA]]/Table_Default__XLS_TAB_27_188736[[#Totals],[TOTAL]]%</f>
        <v>3.755868544600939</v>
      </c>
      <c r="G24" s="306">
        <f>Table_Default__XLS_TAB_27_188736[[#Totals],[Column4]]/Table_Default__XLS_TAB_27_188736[[#Totals],[Column1]]%</f>
        <v>7.4626865671641802</v>
      </c>
      <c r="H24" s="306">
        <f>Table_Default__XLS_TAB_27_188736[[#Totals],[Column8]]/Table_Default__XLS_TAB_27_188736[[#Totals],[TOTAL]]%</f>
        <v>2.8169014084507045</v>
      </c>
      <c r="I24" s="306">
        <f>Table_Default__XLS_TAB_27_188736[[#Totals],[Column9]]/Table_Default__XLS_TAB_27_188736[[#Totals],[Column1]]%</f>
        <v>2.4875621890547266</v>
      </c>
      <c r="J24" s="306">
        <f>B24+D24+F24+H24</f>
        <v>100.00000000000001</v>
      </c>
      <c r="K24" s="306">
        <f>C24+E24+G24+I24</f>
        <v>100.00000000000001</v>
      </c>
      <c r="L24" s="851" t="s">
        <v>39</v>
      </c>
      <c r="M24" s="852"/>
      <c r="N24" s="852" t="s">
        <v>39</v>
      </c>
    </row>
    <row r="25" spans="1:18">
      <c r="A25" s="19"/>
      <c r="B25" s="19"/>
      <c r="C25" s="19"/>
      <c r="D25" s="19"/>
      <c r="E25" s="19"/>
      <c r="F25" s="19"/>
      <c r="G25" s="19"/>
      <c r="H25" s="19"/>
      <c r="I25" s="19"/>
      <c r="J25" s="19"/>
      <c r="K25" s="19"/>
      <c r="L25" s="19"/>
      <c r="M25" s="19"/>
      <c r="N25" s="19"/>
    </row>
    <row r="26" spans="1:18" ht="21.75">
      <c r="A26" s="838" t="s">
        <v>162</v>
      </c>
      <c r="B26" s="838"/>
      <c r="C26" s="838"/>
      <c r="D26" s="838"/>
      <c r="E26" s="838"/>
      <c r="F26" s="838"/>
      <c r="G26" s="838"/>
      <c r="H26" s="838"/>
      <c r="I26" s="838"/>
      <c r="J26" s="838"/>
      <c r="K26" s="838"/>
      <c r="L26" s="838"/>
      <c r="M26" s="838"/>
      <c r="N26" s="838"/>
    </row>
    <row r="27" spans="1:18" ht="21.75">
      <c r="A27" s="837" t="s">
        <v>704</v>
      </c>
      <c r="B27" s="838"/>
      <c r="C27" s="838"/>
      <c r="D27" s="838"/>
      <c r="E27" s="838"/>
      <c r="F27" s="838"/>
      <c r="G27" s="838"/>
      <c r="H27" s="838"/>
      <c r="I27" s="838"/>
      <c r="J27" s="838"/>
      <c r="K27" s="838"/>
      <c r="L27" s="838"/>
      <c r="M27" s="838"/>
      <c r="N27" s="838"/>
    </row>
    <row r="28" spans="1:18" ht="15">
      <c r="A28" s="772" t="s">
        <v>470</v>
      </c>
      <c r="B28" s="772"/>
      <c r="C28" s="772"/>
      <c r="D28" s="772"/>
      <c r="E28" s="772"/>
      <c r="F28" s="772"/>
      <c r="G28" s="772"/>
      <c r="H28" s="772"/>
      <c r="I28" s="772"/>
      <c r="J28" s="772"/>
      <c r="K28" s="772"/>
      <c r="L28" s="772"/>
      <c r="M28" s="772"/>
      <c r="N28" s="772"/>
    </row>
    <row r="29" spans="1:18" ht="15">
      <c r="A29" s="772" t="s">
        <v>697</v>
      </c>
      <c r="B29" s="772"/>
      <c r="C29" s="772"/>
      <c r="D29" s="772"/>
      <c r="E29" s="772"/>
      <c r="F29" s="772"/>
      <c r="G29" s="772"/>
      <c r="H29" s="772"/>
      <c r="I29" s="772"/>
      <c r="J29" s="772"/>
      <c r="K29" s="772"/>
      <c r="L29" s="772"/>
      <c r="M29" s="772"/>
      <c r="N29" s="772"/>
    </row>
    <row r="30" spans="1:18">
      <c r="A30" s="19"/>
      <c r="B30" s="19"/>
      <c r="C30" s="19"/>
      <c r="D30" s="19"/>
      <c r="E30" s="19"/>
      <c r="F30" s="19"/>
      <c r="G30" s="19"/>
      <c r="H30" s="19"/>
      <c r="I30" s="19"/>
      <c r="J30" s="19"/>
      <c r="K30" s="19"/>
      <c r="L30" s="19"/>
      <c r="M30" s="19"/>
      <c r="N30" s="19"/>
    </row>
    <row r="31" spans="1:18" ht="17.25" customHeight="1">
      <c r="A31" s="853" t="s">
        <v>161</v>
      </c>
      <c r="B31" s="853"/>
      <c r="C31" s="853"/>
      <c r="D31" s="853"/>
      <c r="E31" s="853"/>
      <c r="F31" s="853"/>
      <c r="G31" s="19"/>
      <c r="H31" s="19"/>
      <c r="I31" s="19"/>
      <c r="J31" s="853" t="s">
        <v>479</v>
      </c>
      <c r="K31" s="853"/>
      <c r="L31" s="853"/>
      <c r="M31" s="853"/>
      <c r="N31" s="853"/>
    </row>
    <row r="32" spans="1:18" ht="21" customHeight="1">
      <c r="A32" s="19"/>
      <c r="B32" s="19"/>
      <c r="C32" s="19"/>
      <c r="D32" s="19"/>
      <c r="E32" s="19"/>
      <c r="F32" s="19"/>
      <c r="G32" s="19"/>
      <c r="H32" s="19"/>
      <c r="I32" s="19"/>
      <c r="J32" s="19"/>
      <c r="K32" s="19"/>
      <c r="L32" s="19"/>
      <c r="M32" s="19"/>
      <c r="N32" s="19"/>
    </row>
    <row r="33" spans="1:14" ht="21" customHeight="1">
      <c r="A33" s="19"/>
      <c r="B33" s="19"/>
      <c r="C33" s="19"/>
      <c r="D33" s="19"/>
      <c r="E33" s="19"/>
      <c r="F33" s="19"/>
      <c r="G33" s="19"/>
      <c r="H33" s="19"/>
      <c r="I33" s="19"/>
      <c r="J33" s="19"/>
      <c r="K33" s="19"/>
      <c r="L33" s="19"/>
      <c r="M33" s="19"/>
      <c r="N33" s="19"/>
    </row>
    <row r="34" spans="1:14" ht="21" customHeight="1">
      <c r="A34" s="19"/>
      <c r="B34" s="19"/>
      <c r="C34" s="19"/>
      <c r="D34" s="19"/>
      <c r="E34" s="19"/>
      <c r="F34" s="19"/>
      <c r="G34" s="19"/>
      <c r="H34" s="19"/>
      <c r="I34" s="19"/>
      <c r="J34" s="19"/>
      <c r="K34" s="19"/>
      <c r="L34" s="19"/>
      <c r="M34" s="19"/>
      <c r="N34" s="19"/>
    </row>
    <row r="35" spans="1:14" ht="21" customHeight="1">
      <c r="A35" s="19"/>
      <c r="B35" s="19"/>
      <c r="C35" s="19"/>
      <c r="D35" s="19"/>
      <c r="E35" s="19"/>
      <c r="F35" s="19"/>
      <c r="G35" s="19"/>
      <c r="H35" s="19"/>
      <c r="I35" s="19"/>
      <c r="J35" s="19"/>
      <c r="K35" s="19"/>
      <c r="L35" s="19"/>
      <c r="M35" s="19"/>
      <c r="N35" s="19"/>
    </row>
    <row r="36" spans="1:14" ht="21" customHeight="1">
      <c r="A36" s="19"/>
      <c r="B36" s="19"/>
      <c r="C36" s="19"/>
      <c r="D36" s="19"/>
      <c r="E36" s="19"/>
      <c r="F36" s="19"/>
      <c r="G36" s="19"/>
      <c r="H36" s="19"/>
      <c r="I36" s="19"/>
      <c r="J36" s="19"/>
      <c r="K36" s="19"/>
      <c r="L36" s="19"/>
      <c r="M36" s="19"/>
      <c r="N36" s="19"/>
    </row>
    <row r="37" spans="1:14" ht="21" customHeight="1">
      <c r="A37" s="19"/>
      <c r="B37" s="19"/>
      <c r="C37" s="19"/>
      <c r="D37" s="19"/>
      <c r="E37" s="19"/>
      <c r="F37" s="19"/>
      <c r="G37" s="19"/>
      <c r="H37" s="19"/>
      <c r="I37" s="19"/>
      <c r="J37" s="19"/>
      <c r="K37" s="19"/>
      <c r="L37" s="19"/>
      <c r="M37" s="19"/>
      <c r="N37" s="19"/>
    </row>
    <row r="38" spans="1:14" ht="21" customHeight="1">
      <c r="A38" s="19"/>
      <c r="B38" s="19"/>
      <c r="C38" s="19"/>
      <c r="D38" s="19"/>
      <c r="E38" s="19"/>
      <c r="F38" s="19"/>
      <c r="G38" s="19"/>
      <c r="H38" s="19"/>
      <c r="I38" s="19"/>
      <c r="J38" s="19"/>
      <c r="K38" s="19"/>
      <c r="L38" s="19"/>
      <c r="M38" s="19"/>
      <c r="N38" s="19"/>
    </row>
    <row r="39" spans="1:14" ht="21" customHeight="1">
      <c r="A39" s="19"/>
      <c r="B39" s="19"/>
      <c r="C39" s="19"/>
      <c r="D39" s="19"/>
      <c r="E39" s="19"/>
      <c r="F39" s="19"/>
      <c r="G39" s="19"/>
      <c r="H39" s="19"/>
      <c r="I39" s="19"/>
      <c r="J39" s="19"/>
      <c r="K39" s="19"/>
      <c r="L39" s="19"/>
      <c r="M39" s="19"/>
      <c r="N39" s="19"/>
    </row>
    <row r="40" spans="1:14" ht="21" customHeight="1">
      <c r="A40" s="19"/>
      <c r="B40" s="19"/>
      <c r="C40" s="19"/>
      <c r="D40" s="19"/>
      <c r="E40" s="19"/>
      <c r="F40" s="19"/>
      <c r="G40" s="19"/>
      <c r="H40" s="19"/>
      <c r="I40" s="19"/>
      <c r="J40" s="19"/>
      <c r="K40" s="19"/>
      <c r="L40" s="19"/>
      <c r="M40" s="19"/>
      <c r="N40" s="19"/>
    </row>
    <row r="41" spans="1:14" ht="21" customHeight="1">
      <c r="A41" s="19"/>
      <c r="B41" s="19"/>
      <c r="C41" s="19"/>
      <c r="D41" s="19"/>
      <c r="E41" s="19"/>
      <c r="F41" s="19"/>
      <c r="G41" s="19"/>
      <c r="H41" s="19"/>
      <c r="I41" s="19"/>
      <c r="J41" s="19"/>
      <c r="K41" s="19"/>
      <c r="L41" s="19"/>
      <c r="M41" s="19"/>
      <c r="N41" s="19"/>
    </row>
    <row r="42" spans="1:14" ht="21" customHeight="1">
      <c r="A42" s="19"/>
      <c r="B42" s="19"/>
      <c r="C42" s="19"/>
      <c r="D42" s="19"/>
      <c r="E42" s="19"/>
      <c r="F42" s="19"/>
      <c r="G42" s="19"/>
      <c r="H42" s="19"/>
      <c r="I42" s="19"/>
      <c r="J42" s="19"/>
      <c r="K42" s="19"/>
      <c r="L42" s="19"/>
      <c r="M42" s="19"/>
      <c r="N42" s="19"/>
    </row>
    <row r="43" spans="1:14" ht="21" customHeight="1">
      <c r="A43" s="19"/>
      <c r="B43" s="19"/>
      <c r="C43" s="19"/>
      <c r="D43" s="19"/>
      <c r="E43" s="19"/>
      <c r="F43" s="19"/>
      <c r="G43" s="19"/>
      <c r="H43" s="19"/>
      <c r="I43" s="19"/>
      <c r="J43" s="19"/>
      <c r="K43" s="19"/>
      <c r="L43" s="19"/>
      <c r="M43" s="19"/>
      <c r="N43" s="19"/>
    </row>
    <row r="44" spans="1:14" ht="21" customHeight="1">
      <c r="A44" s="19"/>
      <c r="B44" s="19"/>
      <c r="C44" s="19"/>
      <c r="D44" s="19"/>
      <c r="E44" s="19"/>
      <c r="F44" s="19"/>
      <c r="G44" s="19"/>
      <c r="H44" s="19"/>
      <c r="I44" s="19"/>
      <c r="J44" s="19"/>
      <c r="K44" s="19"/>
      <c r="L44" s="19"/>
      <c r="M44" s="19"/>
      <c r="N44" s="19"/>
    </row>
    <row r="45" spans="1:14" ht="21" customHeight="1">
      <c r="A45" s="19"/>
      <c r="B45" s="19"/>
      <c r="C45" s="19"/>
      <c r="D45" s="19"/>
      <c r="E45" s="19"/>
      <c r="F45" s="19"/>
      <c r="G45" s="19"/>
      <c r="H45" s="19"/>
      <c r="I45" s="19"/>
      <c r="J45" s="19"/>
      <c r="K45" s="19"/>
      <c r="L45" s="19"/>
      <c r="M45" s="19"/>
      <c r="N45" s="19"/>
    </row>
    <row r="46" spans="1:14" ht="21" customHeight="1">
      <c r="A46" s="19"/>
      <c r="B46" s="19"/>
      <c r="C46" s="19"/>
      <c r="D46" s="19"/>
      <c r="E46" s="19"/>
      <c r="F46" s="19"/>
      <c r="G46" s="19"/>
      <c r="H46" s="19"/>
      <c r="I46" s="19"/>
      <c r="J46" s="19"/>
      <c r="K46" s="19"/>
      <c r="L46" s="19"/>
      <c r="M46" s="19"/>
      <c r="N46" s="19"/>
    </row>
    <row r="47" spans="1:14" ht="21" customHeight="1">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760" t="s">
        <v>427</v>
      </c>
      <c r="B52" s="760"/>
      <c r="C52" s="760"/>
      <c r="D52" s="760"/>
      <c r="E52" s="760"/>
      <c r="F52" s="760"/>
      <c r="G52" s="760"/>
      <c r="H52" s="760"/>
      <c r="I52" s="760"/>
      <c r="J52" s="760"/>
      <c r="K52" s="760"/>
      <c r="L52" s="760"/>
      <c r="M52" s="760"/>
      <c r="N52" s="760"/>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6">
    <mergeCell ref="H10:I10"/>
    <mergeCell ref="J10:K10"/>
    <mergeCell ref="A52:N52"/>
    <mergeCell ref="L24:N24"/>
    <mergeCell ref="A26:N26"/>
    <mergeCell ref="A27:N27"/>
    <mergeCell ref="A28:N28"/>
    <mergeCell ref="A29:N29"/>
    <mergeCell ref="A31:F31"/>
    <mergeCell ref="J31:N31"/>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9" scale="95" fitToWidth="0" fitToHeight="0" orientation="landscape" r:id="rId1"/>
  <headerFooter>
    <oddFooter>&amp;C_&amp;P_</oddFooter>
  </headerFooter>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L35"/>
  <sheetViews>
    <sheetView rightToLeft="1" view="pageBreakPreview" topLeftCell="A4" zoomScaleNormal="100" zoomScaleSheetLayoutView="100" workbookViewId="0">
      <selection activeCell="I13" sqref="I13"/>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ht="36.75">
      <c r="A2" s="713"/>
      <c r="B2" s="713"/>
      <c r="C2" s="713"/>
      <c r="D2" s="713"/>
      <c r="E2" s="713"/>
      <c r="F2" s="355"/>
      <c r="G2" s="714"/>
      <c r="H2" s="715"/>
      <c r="I2" s="715"/>
      <c r="J2" s="715"/>
      <c r="K2" s="715"/>
    </row>
    <row r="3" spans="1:11">
      <c r="A3" s="19"/>
      <c r="B3" s="19"/>
      <c r="C3" s="19"/>
      <c r="D3" s="19"/>
      <c r="E3" s="19"/>
      <c r="F3" s="19"/>
      <c r="G3" s="19"/>
      <c r="H3" s="19"/>
      <c r="I3" s="19"/>
      <c r="J3" s="19"/>
      <c r="K3" s="19"/>
    </row>
    <row r="4" spans="1:11" ht="36.75">
      <c r="A4" s="713" t="s">
        <v>363</v>
      </c>
      <c r="B4" s="713"/>
      <c r="C4" s="713"/>
      <c r="D4" s="713"/>
      <c r="E4" s="713"/>
      <c r="F4" s="355"/>
      <c r="G4" s="714" t="s">
        <v>364</v>
      </c>
      <c r="H4" s="715"/>
      <c r="I4" s="715"/>
      <c r="J4" s="715"/>
      <c r="K4" s="715"/>
    </row>
    <row r="5" spans="1:11" ht="36.75">
      <c r="A5" s="762" t="s">
        <v>362</v>
      </c>
      <c r="B5" s="763"/>
      <c r="C5" s="763"/>
      <c r="D5" s="763"/>
      <c r="E5" s="763"/>
      <c r="F5" s="355"/>
      <c r="G5" s="764" t="s">
        <v>365</v>
      </c>
      <c r="H5" s="765"/>
      <c r="I5" s="765"/>
      <c r="J5" s="765"/>
      <c r="K5" s="765"/>
    </row>
    <row r="6" spans="1:11" ht="36.75">
      <c r="A6" s="393"/>
      <c r="B6" s="394"/>
      <c r="C6" s="394"/>
      <c r="D6" s="394"/>
      <c r="E6" s="394"/>
      <c r="F6" s="355"/>
      <c r="G6" s="395"/>
      <c r="H6" s="396"/>
      <c r="I6" s="396"/>
      <c r="J6" s="396"/>
      <c r="K6" s="396"/>
    </row>
    <row r="7" spans="1:11" ht="108" customHeight="1">
      <c r="A7" s="768" t="s">
        <v>651</v>
      </c>
      <c r="B7" s="766"/>
      <c r="C7" s="766"/>
      <c r="D7" s="766"/>
      <c r="E7" s="766"/>
      <c r="F7" s="281"/>
      <c r="G7" s="767" t="s">
        <v>652</v>
      </c>
      <c r="H7" s="767"/>
      <c r="I7" s="767"/>
      <c r="J7" s="767"/>
      <c r="K7" s="767"/>
    </row>
    <row r="8" spans="1:11">
      <c r="A8" s="282"/>
      <c r="B8" s="282"/>
      <c r="C8" s="282"/>
      <c r="D8" s="282"/>
      <c r="E8" s="282"/>
      <c r="F8" s="282"/>
      <c r="G8" s="283"/>
      <c r="H8" s="283"/>
      <c r="I8" s="283"/>
      <c r="J8" s="283"/>
      <c r="K8" s="283"/>
    </row>
    <row r="9" spans="1:11" ht="48.75" customHeight="1">
      <c r="A9" s="768" t="s">
        <v>548</v>
      </c>
      <c r="B9" s="766"/>
      <c r="C9" s="766"/>
      <c r="D9" s="766"/>
      <c r="E9" s="766"/>
      <c r="F9" s="281"/>
      <c r="G9" s="767" t="s">
        <v>692</v>
      </c>
      <c r="H9" s="767"/>
      <c r="I9" s="767"/>
      <c r="J9" s="767"/>
      <c r="K9" s="767"/>
    </row>
    <row r="10" spans="1:11">
      <c r="A10" s="19"/>
      <c r="B10" s="19"/>
      <c r="C10" s="19"/>
      <c r="D10" s="19"/>
      <c r="E10" s="19"/>
      <c r="F10" s="19"/>
      <c r="G10" s="283"/>
      <c r="H10" s="283"/>
      <c r="I10" s="283"/>
      <c r="J10" s="283"/>
      <c r="K10" s="283"/>
    </row>
    <row r="11" spans="1:11" ht="18.75">
      <c r="A11" s="710"/>
      <c r="B11" s="710"/>
      <c r="C11" s="710"/>
      <c r="D11" s="710"/>
      <c r="E11" s="710"/>
      <c r="F11" s="281"/>
      <c r="G11" s="718"/>
      <c r="H11" s="718"/>
      <c r="I11" s="718"/>
      <c r="J11" s="718"/>
      <c r="K11" s="718"/>
    </row>
    <row r="12" spans="1:11" ht="18.75">
      <c r="A12" s="710"/>
      <c r="B12" s="710"/>
      <c r="C12" s="710"/>
      <c r="D12" s="710"/>
      <c r="E12" s="710"/>
      <c r="F12" s="281"/>
      <c r="G12" s="718"/>
      <c r="H12" s="718"/>
      <c r="I12" s="718"/>
      <c r="J12" s="718"/>
      <c r="K12" s="718"/>
    </row>
    <row r="13" spans="1:11">
      <c r="A13" s="19"/>
      <c r="B13" s="19"/>
      <c r="C13" s="19"/>
      <c r="D13" s="19"/>
      <c r="E13" s="19"/>
      <c r="F13" s="19"/>
      <c r="G13" s="19"/>
      <c r="H13" s="19"/>
      <c r="I13" s="19"/>
      <c r="J13" s="19"/>
      <c r="K13" s="19"/>
    </row>
    <row r="14" spans="1:11" ht="18">
      <c r="A14" s="285"/>
      <c r="B14" s="19"/>
      <c r="C14" s="286"/>
      <c r="D14" s="19"/>
      <c r="E14" s="19"/>
      <c r="F14" s="19"/>
      <c r="G14" s="19"/>
      <c r="H14" s="19"/>
      <c r="I14" s="19"/>
      <c r="J14" s="19"/>
      <c r="K14" s="19"/>
    </row>
    <row r="15" spans="1:11" ht="18">
      <c r="A15" s="287"/>
      <c r="B15" s="19"/>
      <c r="C15" s="288"/>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4">
    <mergeCell ref="A2:E2"/>
    <mergeCell ref="G2:K2"/>
    <mergeCell ref="A11:E11"/>
    <mergeCell ref="G11:K11"/>
    <mergeCell ref="A12:E12"/>
    <mergeCell ref="G12:K12"/>
    <mergeCell ref="A7:E7"/>
    <mergeCell ref="G7:K7"/>
    <mergeCell ref="A9:E9"/>
    <mergeCell ref="A4:E4"/>
    <mergeCell ref="G4:K4"/>
    <mergeCell ref="A5:E5"/>
    <mergeCell ref="G5:K5"/>
    <mergeCell ref="G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D6C0C-F15B-4584-8FE9-0C13146EDDEA}">
  <dimension ref="A1:P52"/>
  <sheetViews>
    <sheetView rightToLeft="1" view="pageBreakPreview" topLeftCell="A4" zoomScaleNormal="100" zoomScaleSheetLayoutView="100" workbookViewId="0">
      <selection activeCell="A11" sqref="A11"/>
    </sheetView>
  </sheetViews>
  <sheetFormatPr defaultColWidth="9.140625" defaultRowHeight="12.75"/>
  <cols>
    <col min="1" max="1" width="15.7109375" style="13" customWidth="1"/>
    <col min="2" max="10" width="10.42578125" style="13" customWidth="1"/>
    <col min="11" max="11" width="18.140625" style="13" customWidth="1"/>
    <col min="12" max="12" width="15.140625" style="3" customWidth="1"/>
    <col min="13" max="16" width="6.42578125" style="3" customWidth="1"/>
    <col min="17" max="16384" width="9.140625" style="3"/>
  </cols>
  <sheetData>
    <row r="1" spans="1:16" ht="30.75">
      <c r="A1" s="573" t="s">
        <v>135</v>
      </c>
      <c r="B1" s="371"/>
      <c r="C1" s="371"/>
      <c r="D1" s="371"/>
      <c r="E1" s="371"/>
      <c r="F1" s="371"/>
      <c r="G1" s="371"/>
      <c r="H1" s="371"/>
      <c r="I1" s="371"/>
      <c r="J1" s="371"/>
      <c r="K1" s="372" t="s">
        <v>136</v>
      </c>
    </row>
    <row r="2" spans="1:16" ht="12" customHeight="1">
      <c r="A2" s="64"/>
      <c r="B2" s="65"/>
      <c r="C2" s="65"/>
      <c r="D2" s="65"/>
      <c r="E2" s="65"/>
      <c r="F2" s="65"/>
      <c r="G2" s="65"/>
      <c r="H2" s="3"/>
      <c r="I2" s="65"/>
      <c r="J2" s="3"/>
      <c r="K2" s="65"/>
    </row>
    <row r="3" spans="1:16" s="412" customFormat="1" ht="23.25">
      <c r="A3" s="769" t="s">
        <v>653</v>
      </c>
      <c r="B3" s="769"/>
      <c r="C3" s="769"/>
      <c r="D3" s="769"/>
      <c r="E3" s="769"/>
      <c r="F3" s="769"/>
      <c r="G3" s="769"/>
      <c r="H3" s="769"/>
      <c r="I3" s="769"/>
      <c r="J3" s="769"/>
      <c r="K3" s="769"/>
    </row>
    <row r="4" spans="1:16" s="2" customFormat="1" ht="21.75">
      <c r="A4" s="770" t="s">
        <v>541</v>
      </c>
      <c r="B4" s="770"/>
      <c r="C4" s="770"/>
      <c r="D4" s="770"/>
      <c r="E4" s="770"/>
      <c r="F4" s="770"/>
      <c r="G4" s="770"/>
      <c r="H4" s="770"/>
      <c r="I4" s="770"/>
      <c r="J4" s="770"/>
      <c r="K4" s="770"/>
    </row>
    <row r="5" spans="1:16" s="2" customFormat="1" ht="18">
      <c r="A5" s="771" t="s">
        <v>654</v>
      </c>
      <c r="B5" s="771"/>
      <c r="C5" s="771"/>
      <c r="D5" s="771"/>
      <c r="E5" s="771"/>
      <c r="F5" s="771"/>
      <c r="G5" s="771"/>
      <c r="H5" s="771"/>
      <c r="I5" s="771"/>
      <c r="J5" s="771"/>
      <c r="K5" s="771"/>
    </row>
    <row r="6" spans="1:16" ht="15">
      <c r="A6" s="772" t="s">
        <v>547</v>
      </c>
      <c r="B6" s="772"/>
      <c r="C6" s="772"/>
      <c r="D6" s="772"/>
      <c r="E6" s="772"/>
      <c r="F6" s="772"/>
      <c r="G6" s="772"/>
      <c r="H6" s="772"/>
      <c r="I6" s="772"/>
      <c r="J6" s="772"/>
      <c r="K6" s="772"/>
    </row>
    <row r="7" spans="1:16" s="7" customFormat="1" ht="15.75">
      <c r="A7" s="4" t="s">
        <v>198</v>
      </c>
      <c r="B7" s="4"/>
      <c r="C7" s="4"/>
      <c r="D7" s="4"/>
      <c r="E7" s="4"/>
      <c r="F7" s="4"/>
      <c r="G7" s="4"/>
      <c r="H7" s="4"/>
      <c r="I7" s="4"/>
      <c r="J7" s="4"/>
      <c r="K7" s="8" t="s">
        <v>261</v>
      </c>
      <c r="M7" s="5"/>
      <c r="O7" s="5"/>
      <c r="P7" s="5"/>
    </row>
    <row r="8" spans="1:16" ht="33.75" customHeight="1">
      <c r="A8" s="805" t="s">
        <v>655</v>
      </c>
      <c r="B8" s="787" t="s">
        <v>239</v>
      </c>
      <c r="C8" s="787"/>
      <c r="D8" s="787"/>
      <c r="E8" s="787" t="s">
        <v>242</v>
      </c>
      <c r="F8" s="787"/>
      <c r="G8" s="787"/>
      <c r="H8" s="787" t="s">
        <v>243</v>
      </c>
      <c r="I8" s="787"/>
      <c r="J8" s="787"/>
      <c r="K8" s="778" t="s">
        <v>656</v>
      </c>
    </row>
    <row r="9" spans="1:16" s="9" customFormat="1" ht="33.75" customHeight="1">
      <c r="A9" s="806"/>
      <c r="B9" s="104" t="s">
        <v>657</v>
      </c>
      <c r="C9" s="104" t="s">
        <v>658</v>
      </c>
      <c r="D9" s="104" t="s">
        <v>595</v>
      </c>
      <c r="E9" s="104" t="s">
        <v>657</v>
      </c>
      <c r="F9" s="104" t="s">
        <v>658</v>
      </c>
      <c r="G9" s="104" t="s">
        <v>595</v>
      </c>
      <c r="H9" s="104" t="s">
        <v>657</v>
      </c>
      <c r="I9" s="104" t="s">
        <v>658</v>
      </c>
      <c r="J9" s="104" t="s">
        <v>595</v>
      </c>
      <c r="K9" s="779"/>
      <c r="M9" s="104" t="s">
        <v>657</v>
      </c>
      <c r="N9" s="104" t="s">
        <v>658</v>
      </c>
    </row>
    <row r="10" spans="1:16" s="10" customFormat="1" ht="27" customHeight="1" thickBot="1">
      <c r="A10" s="574" t="s">
        <v>50</v>
      </c>
      <c r="B10" s="645">
        <v>146</v>
      </c>
      <c r="C10" s="645">
        <v>129</v>
      </c>
      <c r="D10" s="646">
        <f>B10+C10</f>
        <v>275</v>
      </c>
      <c r="E10" s="647">
        <v>1137</v>
      </c>
      <c r="F10" s="647">
        <v>1064</v>
      </c>
      <c r="G10" s="646">
        <f t="shared" ref="G10:G18" si="0">E10+F10</f>
        <v>2201</v>
      </c>
      <c r="H10" s="646">
        <f t="shared" ref="H10:I18" si="1">B10+E10</f>
        <v>1283</v>
      </c>
      <c r="I10" s="646">
        <f t="shared" si="1"/>
        <v>1193</v>
      </c>
      <c r="J10" s="646">
        <f t="shared" ref="J10:J18" si="2">I10+H10</f>
        <v>2476</v>
      </c>
      <c r="K10" s="181" t="s">
        <v>51</v>
      </c>
      <c r="L10" s="72" t="s">
        <v>250</v>
      </c>
      <c r="M10" s="85">
        <f>H10</f>
        <v>1283</v>
      </c>
      <c r="N10" s="85">
        <f>I10</f>
        <v>1193</v>
      </c>
    </row>
    <row r="11" spans="1:16" s="10" customFormat="1" ht="27" customHeight="1" thickTop="1" thickBot="1">
      <c r="A11" s="575" t="s">
        <v>52</v>
      </c>
      <c r="B11" s="648">
        <v>453</v>
      </c>
      <c r="C11" s="648">
        <v>410</v>
      </c>
      <c r="D11" s="649">
        <f t="shared" ref="D11:D18" si="3">B11+C11</f>
        <v>863</v>
      </c>
      <c r="E11" s="43">
        <v>832</v>
      </c>
      <c r="F11" s="43">
        <v>753</v>
      </c>
      <c r="G11" s="649">
        <f t="shared" si="0"/>
        <v>1585</v>
      </c>
      <c r="H11" s="649">
        <f t="shared" si="1"/>
        <v>1285</v>
      </c>
      <c r="I11" s="649">
        <f t="shared" si="1"/>
        <v>1163</v>
      </c>
      <c r="J11" s="649">
        <f t="shared" si="2"/>
        <v>2448</v>
      </c>
      <c r="K11" s="184" t="s">
        <v>53</v>
      </c>
      <c r="L11" s="72" t="s">
        <v>251</v>
      </c>
      <c r="M11" s="85">
        <f>H11</f>
        <v>1285</v>
      </c>
      <c r="N11" s="85">
        <f t="shared" ref="M11:N18" si="4">I11</f>
        <v>1163</v>
      </c>
    </row>
    <row r="12" spans="1:16" s="10" customFormat="1" ht="27" customHeight="1" thickTop="1" thickBot="1">
      <c r="A12" s="574" t="s">
        <v>54</v>
      </c>
      <c r="B12" s="650">
        <v>58</v>
      </c>
      <c r="C12" s="650">
        <v>58</v>
      </c>
      <c r="D12" s="646">
        <f t="shared" si="3"/>
        <v>116</v>
      </c>
      <c r="E12" s="44">
        <v>270</v>
      </c>
      <c r="F12" s="44">
        <v>265</v>
      </c>
      <c r="G12" s="646">
        <f t="shared" si="0"/>
        <v>535</v>
      </c>
      <c r="H12" s="646">
        <f t="shared" si="1"/>
        <v>328</v>
      </c>
      <c r="I12" s="646">
        <f t="shared" si="1"/>
        <v>323</v>
      </c>
      <c r="J12" s="646">
        <f t="shared" si="2"/>
        <v>651</v>
      </c>
      <c r="K12" s="181" t="s">
        <v>55</v>
      </c>
      <c r="L12" s="72" t="s">
        <v>252</v>
      </c>
      <c r="M12" s="85">
        <f t="shared" si="4"/>
        <v>328</v>
      </c>
      <c r="N12" s="85">
        <f t="shared" si="4"/>
        <v>323</v>
      </c>
    </row>
    <row r="13" spans="1:16" s="10" customFormat="1" ht="27" customHeight="1" thickTop="1" thickBot="1">
      <c r="A13" s="575" t="s">
        <v>84</v>
      </c>
      <c r="B13" s="648">
        <v>82</v>
      </c>
      <c r="C13" s="648">
        <v>71</v>
      </c>
      <c r="D13" s="649">
        <f t="shared" si="3"/>
        <v>153</v>
      </c>
      <c r="E13" s="43">
        <v>135</v>
      </c>
      <c r="F13" s="43">
        <v>101</v>
      </c>
      <c r="G13" s="649">
        <f t="shared" si="0"/>
        <v>236</v>
      </c>
      <c r="H13" s="649">
        <f t="shared" si="1"/>
        <v>217</v>
      </c>
      <c r="I13" s="649">
        <f t="shared" si="1"/>
        <v>172</v>
      </c>
      <c r="J13" s="649">
        <f t="shared" si="2"/>
        <v>389</v>
      </c>
      <c r="K13" s="184" t="s">
        <v>56</v>
      </c>
      <c r="L13" s="72" t="s">
        <v>253</v>
      </c>
      <c r="M13" s="85">
        <f t="shared" si="4"/>
        <v>217</v>
      </c>
      <c r="N13" s="85">
        <f t="shared" si="4"/>
        <v>172</v>
      </c>
    </row>
    <row r="14" spans="1:16" s="10" customFormat="1" ht="27" customHeight="1" thickTop="1" thickBot="1">
      <c r="A14" s="574" t="s">
        <v>57</v>
      </c>
      <c r="B14" s="650">
        <v>23</v>
      </c>
      <c r="C14" s="650">
        <v>16</v>
      </c>
      <c r="D14" s="646">
        <f t="shared" si="3"/>
        <v>39</v>
      </c>
      <c r="E14" s="44">
        <v>63</v>
      </c>
      <c r="F14" s="44">
        <v>79</v>
      </c>
      <c r="G14" s="646">
        <f t="shared" si="0"/>
        <v>142</v>
      </c>
      <c r="H14" s="646">
        <f t="shared" si="1"/>
        <v>86</v>
      </c>
      <c r="I14" s="646">
        <f t="shared" si="1"/>
        <v>95</v>
      </c>
      <c r="J14" s="646">
        <f t="shared" si="2"/>
        <v>181</v>
      </c>
      <c r="K14" s="181" t="s">
        <v>58</v>
      </c>
      <c r="L14" s="72" t="s">
        <v>254</v>
      </c>
      <c r="M14" s="85">
        <f t="shared" si="4"/>
        <v>86</v>
      </c>
      <c r="N14" s="85">
        <f t="shared" si="4"/>
        <v>95</v>
      </c>
    </row>
    <row r="15" spans="1:16" s="10" customFormat="1" ht="27" customHeight="1" thickTop="1" thickBot="1">
      <c r="A15" s="575" t="s">
        <v>59</v>
      </c>
      <c r="B15" s="648">
        <v>5</v>
      </c>
      <c r="C15" s="648">
        <v>6</v>
      </c>
      <c r="D15" s="649">
        <f t="shared" si="3"/>
        <v>11</v>
      </c>
      <c r="E15" s="43">
        <v>4</v>
      </c>
      <c r="F15" s="43">
        <v>4</v>
      </c>
      <c r="G15" s="649">
        <f t="shared" si="0"/>
        <v>8</v>
      </c>
      <c r="H15" s="649">
        <f t="shared" si="1"/>
        <v>9</v>
      </c>
      <c r="I15" s="649">
        <f t="shared" si="1"/>
        <v>10</v>
      </c>
      <c r="J15" s="649">
        <f t="shared" si="2"/>
        <v>19</v>
      </c>
      <c r="K15" s="184" t="s">
        <v>60</v>
      </c>
      <c r="L15" s="72" t="s">
        <v>255</v>
      </c>
      <c r="M15" s="85">
        <f t="shared" si="4"/>
        <v>9</v>
      </c>
      <c r="N15" s="85">
        <f>I15</f>
        <v>10</v>
      </c>
    </row>
    <row r="16" spans="1:16" s="10" customFormat="1" ht="27" customHeight="1" thickTop="1" thickBot="1">
      <c r="A16" s="574" t="s">
        <v>61</v>
      </c>
      <c r="B16" s="650">
        <v>65</v>
      </c>
      <c r="C16" s="650">
        <v>93</v>
      </c>
      <c r="D16" s="646">
        <f t="shared" si="3"/>
        <v>158</v>
      </c>
      <c r="E16" s="651">
        <v>95</v>
      </c>
      <c r="F16" s="651">
        <v>82</v>
      </c>
      <c r="G16" s="646">
        <f t="shared" si="0"/>
        <v>177</v>
      </c>
      <c r="H16" s="646">
        <f t="shared" si="1"/>
        <v>160</v>
      </c>
      <c r="I16" s="646">
        <f t="shared" si="1"/>
        <v>175</v>
      </c>
      <c r="J16" s="646">
        <f t="shared" si="2"/>
        <v>335</v>
      </c>
      <c r="K16" s="181" t="s">
        <v>62</v>
      </c>
      <c r="L16" s="72" t="s">
        <v>256</v>
      </c>
      <c r="M16" s="85">
        <f t="shared" si="4"/>
        <v>160</v>
      </c>
      <c r="N16" s="85">
        <f>I16</f>
        <v>175</v>
      </c>
    </row>
    <row r="17" spans="1:14" s="10" customFormat="1" ht="27" customHeight="1" thickTop="1" thickBot="1">
      <c r="A17" s="575" t="s">
        <v>63</v>
      </c>
      <c r="B17" s="648">
        <v>26</v>
      </c>
      <c r="C17" s="648">
        <v>28</v>
      </c>
      <c r="D17" s="649">
        <f t="shared" si="3"/>
        <v>54</v>
      </c>
      <c r="E17" s="43">
        <v>30</v>
      </c>
      <c r="F17" s="43">
        <v>27</v>
      </c>
      <c r="G17" s="649">
        <f t="shared" si="0"/>
        <v>57</v>
      </c>
      <c r="H17" s="649">
        <f t="shared" si="1"/>
        <v>56</v>
      </c>
      <c r="I17" s="649">
        <f t="shared" si="1"/>
        <v>55</v>
      </c>
      <c r="J17" s="649">
        <f t="shared" si="2"/>
        <v>111</v>
      </c>
      <c r="K17" s="184" t="s">
        <v>149</v>
      </c>
      <c r="L17" s="72" t="s">
        <v>257</v>
      </c>
      <c r="M17" s="85">
        <f t="shared" si="4"/>
        <v>56</v>
      </c>
      <c r="N17" s="85">
        <f>I17</f>
        <v>55</v>
      </c>
    </row>
    <row r="18" spans="1:14" s="10" customFormat="1" ht="27" customHeight="1" thickTop="1">
      <c r="A18" s="576" t="s">
        <v>64</v>
      </c>
      <c r="B18" s="652">
        <v>12</v>
      </c>
      <c r="C18" s="652">
        <v>10</v>
      </c>
      <c r="D18" s="653">
        <f t="shared" si="3"/>
        <v>22</v>
      </c>
      <c r="E18" s="654">
        <v>0</v>
      </c>
      <c r="F18" s="654">
        <v>0</v>
      </c>
      <c r="G18" s="653">
        <f t="shared" si="0"/>
        <v>0</v>
      </c>
      <c r="H18" s="653">
        <f t="shared" si="1"/>
        <v>12</v>
      </c>
      <c r="I18" s="653">
        <f t="shared" si="1"/>
        <v>10</v>
      </c>
      <c r="J18" s="653">
        <f t="shared" si="2"/>
        <v>22</v>
      </c>
      <c r="K18" s="217" t="s">
        <v>272</v>
      </c>
      <c r="L18" s="72" t="s">
        <v>285</v>
      </c>
      <c r="M18" s="85">
        <f t="shared" si="4"/>
        <v>12</v>
      </c>
      <c r="N18" s="85">
        <f>I18</f>
        <v>10</v>
      </c>
    </row>
    <row r="19" spans="1:14" s="10" customFormat="1" ht="27" customHeight="1">
      <c r="A19" s="577" t="s">
        <v>11</v>
      </c>
      <c r="B19" s="655">
        <f>SUM(B10:B18)</f>
        <v>870</v>
      </c>
      <c r="C19" s="655">
        <f>SUM(C10:C18)</f>
        <v>821</v>
      </c>
      <c r="D19" s="655">
        <f>SUM(D10:D18)</f>
        <v>1691</v>
      </c>
      <c r="E19" s="655">
        <f>SUM(E10:E18)</f>
        <v>2566</v>
      </c>
      <c r="F19" s="655">
        <f>SUM(F10:F18)</f>
        <v>2375</v>
      </c>
      <c r="G19" s="655">
        <f t="shared" ref="G19" si="5">SUM(G10:G18)</f>
        <v>4941</v>
      </c>
      <c r="H19" s="655">
        <f>SUM(H10:H18)</f>
        <v>3436</v>
      </c>
      <c r="I19" s="655">
        <f>SUM(I10:I18)</f>
        <v>3196</v>
      </c>
      <c r="J19" s="655">
        <f>SUM(J10:J18)</f>
        <v>6632</v>
      </c>
      <c r="K19" s="220" t="s">
        <v>12</v>
      </c>
      <c r="M19" s="10">
        <f>SUM(M10:M18)</f>
        <v>3436</v>
      </c>
      <c r="N19" s="10">
        <f>SUM(N10:N18)</f>
        <v>3196</v>
      </c>
    </row>
    <row r="20" spans="1:14" s="1" customFormat="1" ht="21.75">
      <c r="A20" s="656"/>
      <c r="B20" s="656"/>
      <c r="C20" s="656"/>
      <c r="D20" s="656"/>
      <c r="E20" s="656"/>
      <c r="F20" s="656"/>
      <c r="G20" s="656"/>
      <c r="H20" s="656"/>
      <c r="I20" s="656"/>
      <c r="J20" s="656"/>
      <c r="K20" s="656"/>
      <c r="L20" s="656"/>
      <c r="M20" s="656"/>
      <c r="N20" s="656"/>
    </row>
    <row r="21" spans="1:14" s="1" customFormat="1" ht="23.25">
      <c r="A21" s="789" t="s">
        <v>659</v>
      </c>
      <c r="B21" s="789"/>
      <c r="C21" s="789"/>
      <c r="D21" s="789"/>
      <c r="E21" s="789"/>
      <c r="F21" s="789"/>
      <c r="G21" s="789"/>
      <c r="H21" s="789"/>
      <c r="I21" s="789"/>
      <c r="J21" s="789"/>
      <c r="K21" s="789"/>
      <c r="L21" s="657"/>
      <c r="M21" s="657"/>
      <c r="N21" s="657"/>
    </row>
    <row r="22" spans="1:14" s="1" customFormat="1" ht="21.75">
      <c r="A22" s="860" t="s">
        <v>541</v>
      </c>
      <c r="B22" s="860"/>
      <c r="C22" s="860"/>
      <c r="D22" s="860"/>
      <c r="E22" s="860"/>
      <c r="F22" s="860"/>
      <c r="G22" s="860"/>
      <c r="H22" s="860"/>
      <c r="I22" s="860"/>
      <c r="J22" s="860"/>
      <c r="K22" s="860"/>
      <c r="L22" s="658"/>
      <c r="M22" s="658"/>
      <c r="N22" s="658"/>
    </row>
    <row r="23" spans="1:14" s="1" customFormat="1" ht="15">
      <c r="A23" s="772" t="s">
        <v>660</v>
      </c>
      <c r="B23" s="772"/>
      <c r="C23" s="772"/>
      <c r="D23" s="772"/>
      <c r="E23" s="772"/>
      <c r="F23" s="772"/>
      <c r="G23" s="772"/>
      <c r="H23" s="772"/>
      <c r="I23" s="772"/>
      <c r="J23" s="772"/>
      <c r="K23" s="772"/>
      <c r="L23" s="419"/>
      <c r="M23" s="419"/>
      <c r="N23" s="419"/>
    </row>
    <row r="24" spans="1:14" s="1" customFormat="1" ht="15">
      <c r="A24" s="772" t="s">
        <v>547</v>
      </c>
      <c r="B24" s="772"/>
      <c r="C24" s="772"/>
      <c r="D24" s="772"/>
      <c r="E24" s="772"/>
      <c r="F24" s="772"/>
      <c r="G24" s="772"/>
      <c r="H24" s="772"/>
      <c r="I24" s="772"/>
      <c r="J24" s="772"/>
      <c r="K24" s="772"/>
      <c r="L24" s="419"/>
      <c r="M24" s="419"/>
      <c r="N24" s="419"/>
    </row>
    <row r="25" spans="1:14">
      <c r="A25" s="64"/>
      <c r="B25" s="64"/>
      <c r="C25" s="64"/>
      <c r="D25" s="64"/>
      <c r="E25" s="64"/>
      <c r="F25" s="64"/>
      <c r="G25" s="64"/>
      <c r="H25" s="64"/>
      <c r="I25" s="64"/>
      <c r="J25" s="64"/>
      <c r="K25" s="64"/>
    </row>
    <row r="26" spans="1:14" ht="18.75" customHeight="1">
      <c r="A26" s="64"/>
      <c r="B26" s="64"/>
      <c r="C26" s="64"/>
      <c r="D26" s="64"/>
      <c r="E26" s="64"/>
      <c r="F26" s="64"/>
      <c r="G26" s="64"/>
      <c r="H26" s="64"/>
      <c r="I26" s="64"/>
      <c r="J26" s="64"/>
      <c r="K26" s="64"/>
    </row>
    <row r="27" spans="1:14" ht="18.75" customHeight="1">
      <c r="A27" s="64"/>
      <c r="B27" s="64"/>
      <c r="C27" s="64"/>
      <c r="D27" s="64"/>
      <c r="E27" s="64"/>
      <c r="F27" s="64"/>
      <c r="G27" s="64"/>
      <c r="H27" s="64"/>
      <c r="I27" s="64"/>
      <c r="J27" s="64"/>
      <c r="K27" s="64"/>
    </row>
    <row r="28" spans="1:14" ht="18.75" customHeight="1">
      <c r="A28" s="64"/>
      <c r="B28" s="64"/>
      <c r="C28" s="64"/>
      <c r="D28" s="64"/>
      <c r="E28" s="64"/>
      <c r="F28" s="64"/>
      <c r="G28" s="64"/>
      <c r="H28" s="64"/>
      <c r="I28" s="64"/>
      <c r="J28" s="64"/>
      <c r="K28" s="64"/>
    </row>
    <row r="29" spans="1:14" ht="18.75" customHeight="1">
      <c r="A29" s="64"/>
      <c r="B29" s="64"/>
      <c r="C29" s="64"/>
      <c r="D29" s="64"/>
      <c r="E29" s="64"/>
      <c r="F29" s="64"/>
      <c r="G29" s="64"/>
      <c r="H29" s="64"/>
      <c r="I29" s="64"/>
      <c r="J29" s="64"/>
      <c r="K29" s="64"/>
    </row>
    <row r="30" spans="1:14" ht="18.75" customHeight="1">
      <c r="A30" s="64"/>
      <c r="B30" s="64"/>
      <c r="C30" s="64"/>
      <c r="D30" s="64"/>
      <c r="E30" s="64"/>
      <c r="F30" s="64"/>
      <c r="G30" s="64"/>
      <c r="H30" s="64"/>
      <c r="I30" s="64"/>
      <c r="J30" s="64"/>
      <c r="K30" s="64"/>
    </row>
    <row r="31" spans="1:14" ht="18.75" customHeight="1">
      <c r="A31" s="64"/>
      <c r="B31" s="64"/>
      <c r="C31" s="64"/>
      <c r="D31" s="64"/>
      <c r="E31" s="64"/>
      <c r="F31" s="64"/>
      <c r="G31" s="64"/>
      <c r="H31" s="64"/>
      <c r="I31" s="64"/>
      <c r="J31" s="64"/>
      <c r="K31" s="64"/>
    </row>
    <row r="32" spans="1:14" ht="18.75" customHeight="1">
      <c r="A32" s="64"/>
      <c r="B32" s="64"/>
      <c r="C32" s="64"/>
      <c r="D32" s="64"/>
      <c r="E32" s="64"/>
      <c r="F32" s="64"/>
      <c r="G32" s="64"/>
      <c r="H32" s="64"/>
      <c r="I32" s="64"/>
      <c r="J32" s="64"/>
      <c r="K32" s="64"/>
    </row>
    <row r="33" spans="1:11" ht="18.75" customHeight="1">
      <c r="A33" s="64"/>
      <c r="B33" s="64"/>
      <c r="C33" s="64"/>
      <c r="D33" s="64"/>
      <c r="E33" s="64"/>
      <c r="F33" s="64"/>
      <c r="G33" s="64"/>
      <c r="H33" s="64"/>
      <c r="I33" s="64"/>
      <c r="J33" s="64"/>
      <c r="K33" s="64"/>
    </row>
    <row r="34" spans="1:11" ht="18.75" customHeight="1">
      <c r="A34" s="64"/>
      <c r="B34" s="64"/>
      <c r="C34" s="64"/>
      <c r="D34" s="64"/>
      <c r="E34" s="64"/>
      <c r="F34" s="64"/>
      <c r="G34" s="64"/>
      <c r="H34" s="64"/>
      <c r="I34" s="64"/>
      <c r="J34" s="64"/>
      <c r="K34" s="64"/>
    </row>
    <row r="35" spans="1:11" ht="18.75" customHeight="1">
      <c r="A35" s="64"/>
      <c r="B35" s="64"/>
      <c r="C35" s="64"/>
      <c r="D35" s="64"/>
      <c r="E35" s="64"/>
      <c r="F35" s="64"/>
      <c r="G35" s="64"/>
      <c r="H35" s="64"/>
      <c r="I35" s="64"/>
      <c r="J35" s="64"/>
      <c r="K35" s="64"/>
    </row>
    <row r="36" spans="1:11" ht="18.75" customHeight="1">
      <c r="A36" s="64"/>
      <c r="B36" s="64"/>
      <c r="C36" s="64"/>
      <c r="D36" s="64"/>
      <c r="E36" s="64"/>
      <c r="F36" s="64"/>
      <c r="G36" s="64"/>
      <c r="H36" s="64"/>
      <c r="I36" s="64"/>
      <c r="J36" s="64"/>
      <c r="K36" s="64"/>
    </row>
    <row r="37" spans="1:11" ht="18.75" customHeight="1">
      <c r="A37" s="64"/>
      <c r="B37" s="64"/>
      <c r="C37" s="64"/>
      <c r="D37" s="64"/>
      <c r="E37" s="64"/>
      <c r="F37" s="64"/>
      <c r="G37" s="64"/>
      <c r="H37" s="64"/>
      <c r="I37" s="64"/>
      <c r="J37" s="64"/>
      <c r="K37" s="64"/>
    </row>
    <row r="38" spans="1:11" ht="18.75" customHeight="1">
      <c r="A38" s="64"/>
      <c r="B38" s="64"/>
      <c r="C38" s="64"/>
      <c r="D38" s="64"/>
      <c r="E38" s="64"/>
      <c r="F38" s="64"/>
      <c r="G38" s="64"/>
      <c r="H38" s="64"/>
      <c r="I38" s="64"/>
      <c r="J38" s="64"/>
      <c r="K38" s="64"/>
    </row>
    <row r="39" spans="1:11" ht="18.75" customHeight="1">
      <c r="A39" s="64"/>
      <c r="B39" s="64"/>
      <c r="C39" s="64"/>
      <c r="D39" s="64"/>
      <c r="E39" s="64"/>
      <c r="F39" s="64"/>
      <c r="G39" s="64"/>
      <c r="H39" s="64"/>
      <c r="I39" s="64"/>
      <c r="J39" s="64"/>
      <c r="K39" s="64"/>
    </row>
    <row r="40" spans="1:11">
      <c r="A40" s="64"/>
      <c r="B40" s="64"/>
      <c r="C40" s="64"/>
      <c r="D40" s="64"/>
      <c r="E40" s="64"/>
      <c r="F40" s="64"/>
      <c r="G40" s="64"/>
      <c r="H40" s="64"/>
      <c r="I40" s="64"/>
      <c r="J40" s="64"/>
      <c r="K40" s="64"/>
    </row>
    <row r="41" spans="1:11">
      <c r="A41" s="64"/>
      <c r="B41" s="64"/>
      <c r="C41" s="64"/>
      <c r="D41" s="64"/>
      <c r="E41" s="64"/>
      <c r="F41" s="64"/>
      <c r="G41" s="64"/>
      <c r="H41" s="64"/>
      <c r="I41" s="64"/>
      <c r="J41" s="64"/>
      <c r="K41" s="64"/>
    </row>
    <row r="42" spans="1:11">
      <c r="A42" s="64"/>
      <c r="B42" s="64"/>
      <c r="C42" s="64"/>
      <c r="D42" s="64"/>
      <c r="E42" s="64"/>
      <c r="F42" s="64"/>
      <c r="G42" s="64"/>
      <c r="H42" s="64"/>
      <c r="I42" s="64"/>
      <c r="J42" s="64"/>
      <c r="K42" s="64"/>
    </row>
    <row r="43" spans="1:11">
      <c r="A43" s="64"/>
      <c r="B43" s="64"/>
      <c r="C43" s="64"/>
      <c r="D43" s="64"/>
      <c r="E43" s="64"/>
      <c r="F43" s="64"/>
      <c r="G43" s="64"/>
      <c r="H43" s="64"/>
      <c r="I43" s="64"/>
      <c r="J43" s="64"/>
      <c r="K43" s="64"/>
    </row>
    <row r="44" spans="1:11">
      <c r="A44" s="64"/>
      <c r="B44" s="64"/>
      <c r="C44" s="64"/>
      <c r="D44" s="64"/>
      <c r="E44" s="64"/>
      <c r="F44" s="64"/>
      <c r="G44" s="64"/>
      <c r="H44" s="64"/>
      <c r="I44" s="64"/>
      <c r="J44" s="64"/>
      <c r="K44" s="64"/>
    </row>
    <row r="45" spans="1:11">
      <c r="A45" s="64"/>
      <c r="B45" s="64"/>
      <c r="C45" s="64"/>
      <c r="D45" s="64"/>
      <c r="E45" s="64"/>
      <c r="F45" s="64"/>
      <c r="G45" s="64"/>
      <c r="H45" s="64"/>
      <c r="I45" s="64"/>
      <c r="J45" s="64"/>
      <c r="K45" s="64"/>
    </row>
    <row r="46" spans="1:11">
      <c r="A46" s="64"/>
      <c r="B46" s="64"/>
      <c r="C46" s="64"/>
      <c r="D46" s="64"/>
      <c r="E46" s="64"/>
      <c r="F46" s="64"/>
      <c r="G46" s="64"/>
      <c r="H46" s="64"/>
      <c r="I46" s="64"/>
      <c r="J46" s="64"/>
      <c r="K46" s="64"/>
    </row>
    <row r="47" spans="1:11">
      <c r="A47" s="64"/>
      <c r="B47" s="64"/>
      <c r="C47" s="64"/>
      <c r="D47" s="64"/>
      <c r="E47" s="64"/>
      <c r="F47" s="64"/>
      <c r="G47" s="64"/>
      <c r="H47" s="64"/>
      <c r="I47" s="64"/>
      <c r="J47" s="64"/>
      <c r="K47" s="64"/>
    </row>
    <row r="48" spans="1:11">
      <c r="A48" s="64"/>
      <c r="B48" s="64"/>
      <c r="C48" s="64"/>
      <c r="D48" s="64"/>
      <c r="E48" s="64"/>
      <c r="F48" s="64"/>
      <c r="G48" s="64"/>
      <c r="H48" s="64"/>
      <c r="I48" s="64"/>
      <c r="J48" s="64"/>
      <c r="K48" s="64"/>
    </row>
    <row r="49" spans="1:14">
      <c r="A49" s="64"/>
      <c r="B49" s="64"/>
      <c r="C49" s="64"/>
      <c r="D49" s="64"/>
      <c r="E49" s="64"/>
      <c r="F49" s="64"/>
      <c r="G49" s="64"/>
      <c r="H49" s="64"/>
      <c r="I49" s="64"/>
      <c r="J49" s="64"/>
      <c r="K49" s="64"/>
    </row>
    <row r="50" spans="1:14">
      <c r="A50" s="64"/>
      <c r="B50" s="64"/>
      <c r="C50" s="64"/>
      <c r="D50" s="64"/>
      <c r="E50" s="64"/>
      <c r="F50" s="64"/>
      <c r="G50" s="64"/>
      <c r="H50" s="64"/>
      <c r="I50" s="64"/>
      <c r="J50" s="64"/>
      <c r="K50" s="64"/>
    </row>
    <row r="51" spans="1:14" ht="16.5" customHeight="1">
      <c r="A51" s="760" t="s">
        <v>428</v>
      </c>
      <c r="B51" s="760"/>
      <c r="C51" s="760"/>
      <c r="D51" s="760"/>
      <c r="E51" s="760"/>
      <c r="F51" s="760"/>
      <c r="G51" s="760"/>
      <c r="H51" s="760"/>
      <c r="I51" s="760"/>
      <c r="J51" s="760"/>
      <c r="K51" s="760"/>
      <c r="L51" s="59"/>
      <c r="M51" s="59"/>
      <c r="N51" s="59"/>
    </row>
    <row r="52" spans="1:14">
      <c r="A52" s="64"/>
      <c r="B52" s="64"/>
      <c r="C52" s="64"/>
      <c r="D52" s="64"/>
      <c r="E52" s="64"/>
      <c r="F52" s="64"/>
      <c r="G52" s="64"/>
      <c r="H52" s="64"/>
      <c r="I52" s="64"/>
      <c r="J52" s="64"/>
      <c r="K52" s="64"/>
    </row>
  </sheetData>
  <mergeCells count="14">
    <mergeCell ref="A21:K21"/>
    <mergeCell ref="A22:K22"/>
    <mergeCell ref="A23:K23"/>
    <mergeCell ref="A24:K24"/>
    <mergeCell ref="A51:K51"/>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9" scale="95" orientation="landscape" r:id="rId1"/>
  <headerFooter>
    <oddFooter>&amp;C_&amp;P_</oddFooter>
  </headerFooter>
  <rowBreaks count="1" manualBreakCount="1">
    <brk id="1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dimension ref="A1:V45"/>
  <sheetViews>
    <sheetView rightToLeft="1" view="pageBreakPreview" zoomScaleNormal="100" zoomScaleSheetLayoutView="100" workbookViewId="0">
      <selection activeCell="A10" sqref="A10"/>
    </sheetView>
  </sheetViews>
  <sheetFormatPr defaultColWidth="9.140625" defaultRowHeight="12.75"/>
  <cols>
    <col min="1" max="1" width="19.140625" style="13" customWidth="1"/>
    <col min="2" max="13" width="8.5703125" style="13" customWidth="1"/>
    <col min="14" max="14" width="20.7109375" style="13" customWidth="1"/>
    <col min="15" max="15" width="15.140625" style="3" customWidth="1"/>
    <col min="16" max="19" width="6.42578125" style="3" customWidth="1"/>
    <col min="20" max="16384" width="9.140625" style="3"/>
  </cols>
  <sheetData>
    <row r="1" spans="1:19" ht="30.75">
      <c r="A1" s="370" t="s">
        <v>135</v>
      </c>
      <c r="B1" s="370"/>
      <c r="C1" s="370"/>
      <c r="D1" s="370"/>
      <c r="E1" s="370"/>
      <c r="F1" s="371"/>
      <c r="G1" s="371"/>
      <c r="H1" s="371"/>
      <c r="I1" s="371"/>
      <c r="J1" s="371"/>
      <c r="K1" s="371"/>
      <c r="L1" s="371"/>
      <c r="M1" s="371"/>
      <c r="N1" s="372" t="s">
        <v>136</v>
      </c>
    </row>
    <row r="2" spans="1:19" ht="12" customHeight="1">
      <c r="A2" s="64"/>
      <c r="B2" s="64"/>
      <c r="C2" s="64"/>
      <c r="D2" s="64"/>
      <c r="E2" s="64"/>
      <c r="F2" s="65"/>
      <c r="G2" s="65"/>
      <c r="H2" s="65"/>
      <c r="I2" s="65"/>
      <c r="J2" s="65"/>
      <c r="K2" s="65"/>
      <c r="L2" s="65"/>
      <c r="M2" s="65"/>
      <c r="N2" s="65"/>
      <c r="O2" s="65"/>
    </row>
    <row r="3" spans="1:19" s="412" customFormat="1" ht="23.25">
      <c r="A3" s="861" t="s">
        <v>233</v>
      </c>
      <c r="B3" s="861"/>
      <c r="C3" s="861"/>
      <c r="D3" s="861"/>
      <c r="E3" s="861"/>
      <c r="F3" s="861"/>
      <c r="G3" s="861"/>
      <c r="H3" s="861"/>
      <c r="I3" s="861"/>
      <c r="J3" s="861"/>
      <c r="K3" s="861"/>
      <c r="L3" s="861"/>
      <c r="M3" s="861"/>
      <c r="N3" s="861"/>
    </row>
    <row r="4" spans="1:19" s="2" customFormat="1" ht="21.75">
      <c r="A4" s="770" t="s">
        <v>588</v>
      </c>
      <c r="B4" s="862"/>
      <c r="C4" s="862"/>
      <c r="D4" s="862"/>
      <c r="E4" s="862"/>
      <c r="F4" s="862"/>
      <c r="G4" s="862"/>
      <c r="H4" s="862"/>
      <c r="I4" s="862"/>
      <c r="J4" s="862"/>
      <c r="K4" s="862"/>
      <c r="L4" s="862"/>
      <c r="M4" s="862"/>
      <c r="N4" s="862"/>
    </row>
    <row r="5" spans="1:19" s="2" customFormat="1" ht="18">
      <c r="A5" s="771" t="s">
        <v>318</v>
      </c>
      <c r="B5" s="771"/>
      <c r="C5" s="771"/>
      <c r="D5" s="771"/>
      <c r="E5" s="771"/>
      <c r="F5" s="771"/>
      <c r="G5" s="771"/>
      <c r="H5" s="771"/>
      <c r="I5" s="771"/>
      <c r="J5" s="771"/>
      <c r="K5" s="771"/>
      <c r="L5" s="771"/>
      <c r="M5" s="771"/>
      <c r="N5" s="771"/>
    </row>
    <row r="6" spans="1:19" ht="15">
      <c r="A6" s="772" t="s">
        <v>639</v>
      </c>
      <c r="B6" s="772"/>
      <c r="C6" s="772"/>
      <c r="D6" s="772"/>
      <c r="E6" s="772"/>
      <c r="F6" s="772"/>
      <c r="G6" s="772"/>
      <c r="H6" s="772"/>
      <c r="I6" s="772"/>
      <c r="J6" s="772"/>
      <c r="K6" s="772"/>
      <c r="L6" s="772"/>
      <c r="M6" s="772"/>
      <c r="N6" s="772"/>
    </row>
    <row r="7" spans="1:19" s="7" customFormat="1" ht="15.75">
      <c r="A7" s="4" t="s">
        <v>326</v>
      </c>
      <c r="B7" s="4"/>
      <c r="C7" s="4"/>
      <c r="D7" s="4"/>
      <c r="E7" s="4"/>
      <c r="F7" s="4"/>
      <c r="G7" s="4"/>
      <c r="H7" s="4"/>
      <c r="I7" s="4"/>
      <c r="J7" s="4"/>
      <c r="K7" s="4"/>
      <c r="L7" s="4"/>
      <c r="M7" s="4"/>
      <c r="N7" s="8" t="s">
        <v>325</v>
      </c>
      <c r="P7" s="5"/>
      <c r="R7" s="5"/>
      <c r="S7" s="5"/>
    </row>
    <row r="8" spans="1:19" ht="42.75" customHeight="1">
      <c r="A8" s="863" t="s">
        <v>148</v>
      </c>
      <c r="B8" s="787" t="s">
        <v>545</v>
      </c>
      <c r="C8" s="865"/>
      <c r="D8" s="865"/>
      <c r="E8" s="865"/>
      <c r="F8" s="865" t="s">
        <v>527</v>
      </c>
      <c r="G8" s="865"/>
      <c r="H8" s="865"/>
      <c r="I8" s="865"/>
      <c r="J8" s="787" t="s">
        <v>546</v>
      </c>
      <c r="K8" s="865"/>
      <c r="L8" s="865"/>
      <c r="M8" s="865"/>
      <c r="N8" s="866" t="s">
        <v>147</v>
      </c>
    </row>
    <row r="9" spans="1:19" s="9" customFormat="1" ht="41.25" customHeight="1">
      <c r="A9" s="864"/>
      <c r="B9" s="134" t="s">
        <v>154</v>
      </c>
      <c r="C9" s="134" t="s">
        <v>153</v>
      </c>
      <c r="D9" s="135" t="s">
        <v>152</v>
      </c>
      <c r="E9" s="135" t="s">
        <v>395</v>
      </c>
      <c r="F9" s="134" t="s">
        <v>154</v>
      </c>
      <c r="G9" s="134" t="s">
        <v>153</v>
      </c>
      <c r="H9" s="135" t="s">
        <v>152</v>
      </c>
      <c r="I9" s="135" t="s">
        <v>395</v>
      </c>
      <c r="J9" s="134" t="s">
        <v>154</v>
      </c>
      <c r="K9" s="134" t="s">
        <v>153</v>
      </c>
      <c r="L9" s="135" t="s">
        <v>152</v>
      </c>
      <c r="M9" s="135" t="s">
        <v>395</v>
      </c>
      <c r="N9" s="867"/>
    </row>
    <row r="10" spans="1:19" s="10" customFormat="1" ht="33" customHeight="1" thickBot="1">
      <c r="A10" s="159" t="s">
        <v>14</v>
      </c>
      <c r="B10" s="129">
        <v>845</v>
      </c>
      <c r="C10" s="129">
        <v>761</v>
      </c>
      <c r="D10" s="160">
        <f t="shared" ref="D10:D15" si="0">B10+C10</f>
        <v>1606</v>
      </c>
      <c r="E10" s="161">
        <f>(D10/$D$16)*100</f>
        <v>26.067196883622788</v>
      </c>
      <c r="F10" s="129">
        <v>727</v>
      </c>
      <c r="G10" s="129">
        <v>724</v>
      </c>
      <c r="H10" s="160">
        <f>F10+G10</f>
        <v>1451</v>
      </c>
      <c r="I10" s="161">
        <f>(H10/$H$16)*100</f>
        <v>23.932046841497609</v>
      </c>
      <c r="J10" s="129">
        <v>870</v>
      </c>
      <c r="K10" s="129">
        <v>821</v>
      </c>
      <c r="L10" s="160">
        <f>J10+K10</f>
        <v>1691</v>
      </c>
      <c r="M10" s="161">
        <f t="shared" ref="M10:M15" si="1">(L10/$L$16)*100</f>
        <v>25.497587454764776</v>
      </c>
      <c r="N10" s="162" t="s">
        <v>269</v>
      </c>
      <c r="P10" s="72" t="s">
        <v>280</v>
      </c>
      <c r="Q10" s="10">
        <f>L10</f>
        <v>1691</v>
      </c>
      <c r="R10" s="439">
        <f>Q10/Q16%</f>
        <v>25.49758745476478</v>
      </c>
    </row>
    <row r="11" spans="1:19" s="10" customFormat="1" ht="39.75" customHeight="1" thickTop="1" thickBot="1">
      <c r="A11" s="163" t="s">
        <v>140</v>
      </c>
      <c r="B11" s="566">
        <v>52</v>
      </c>
      <c r="C11" s="566">
        <v>56</v>
      </c>
      <c r="D11" s="164">
        <f t="shared" si="0"/>
        <v>108</v>
      </c>
      <c r="E11" s="165">
        <f t="shared" ref="E11:E15" si="2">(D11/$D$16)*100</f>
        <v>1.7529621814640479</v>
      </c>
      <c r="F11" s="155">
        <v>48</v>
      </c>
      <c r="G11" s="155">
        <v>46</v>
      </c>
      <c r="H11" s="164">
        <f>F11+G11</f>
        <v>94</v>
      </c>
      <c r="I11" s="165">
        <f t="shared" ref="I11:I15" si="3">(H11/$H$16)*100</f>
        <v>1.5503875968992249</v>
      </c>
      <c r="J11" s="155">
        <v>74</v>
      </c>
      <c r="K11" s="155">
        <v>64</v>
      </c>
      <c r="L11" s="164">
        <f>J11+K11</f>
        <v>138</v>
      </c>
      <c r="M11" s="165">
        <f t="shared" si="1"/>
        <v>2.0808202653799759</v>
      </c>
      <c r="N11" s="166" t="s">
        <v>70</v>
      </c>
      <c r="P11" s="72" t="s">
        <v>245</v>
      </c>
      <c r="Q11" s="10">
        <f t="shared" ref="Q11:Q15" si="4">L11</f>
        <v>138</v>
      </c>
      <c r="R11" s="147">
        <f>Q11/Q16%</f>
        <v>2.0808202653799759</v>
      </c>
    </row>
    <row r="12" spans="1:19" s="10" customFormat="1" ht="33" customHeight="1" thickTop="1" thickBot="1">
      <c r="A12" s="167" t="s">
        <v>15</v>
      </c>
      <c r="B12" s="567">
        <v>1080</v>
      </c>
      <c r="C12" s="567">
        <v>1020</v>
      </c>
      <c r="D12" s="160">
        <f t="shared" si="0"/>
        <v>2100</v>
      </c>
      <c r="E12" s="161">
        <f t="shared" si="2"/>
        <v>34.085375750689821</v>
      </c>
      <c r="F12" s="156">
        <v>1069</v>
      </c>
      <c r="G12" s="156">
        <v>994</v>
      </c>
      <c r="H12" s="160">
        <f t="shared" ref="H12:H14" si="5">F12+G12</f>
        <v>2063</v>
      </c>
      <c r="I12" s="161">
        <f t="shared" si="3"/>
        <v>34.026059706415964</v>
      </c>
      <c r="J12" s="156">
        <v>1163</v>
      </c>
      <c r="K12" s="156">
        <v>1075</v>
      </c>
      <c r="L12" s="160">
        <f t="shared" ref="L12:L14" si="6">J12+K12</f>
        <v>2238</v>
      </c>
      <c r="M12" s="161">
        <f t="shared" si="1"/>
        <v>33.745476477683958</v>
      </c>
      <c r="N12" s="168" t="s">
        <v>16</v>
      </c>
      <c r="P12" s="72" t="s">
        <v>246</v>
      </c>
      <c r="Q12" s="10">
        <f t="shared" si="4"/>
        <v>2238</v>
      </c>
      <c r="R12" s="147">
        <f>Q12/Q16%</f>
        <v>33.745476477683958</v>
      </c>
    </row>
    <row r="13" spans="1:19" s="10" customFormat="1" ht="33" customHeight="1" thickTop="1" thickBot="1">
      <c r="A13" s="163" t="s">
        <v>17</v>
      </c>
      <c r="B13" s="130">
        <v>1040</v>
      </c>
      <c r="C13" s="130">
        <v>981</v>
      </c>
      <c r="D13" s="164">
        <f t="shared" si="0"/>
        <v>2021</v>
      </c>
      <c r="E13" s="165">
        <f t="shared" si="2"/>
        <v>32.803116377211495</v>
      </c>
      <c r="F13" s="130">
        <v>1093</v>
      </c>
      <c r="G13" s="130">
        <v>1013</v>
      </c>
      <c r="H13" s="164">
        <f t="shared" si="5"/>
        <v>2106</v>
      </c>
      <c r="I13" s="165">
        <f t="shared" si="3"/>
        <v>34.735279564571989</v>
      </c>
      <c r="J13" s="130">
        <v>1161</v>
      </c>
      <c r="K13" s="130">
        <v>1063</v>
      </c>
      <c r="L13" s="164">
        <f t="shared" si="6"/>
        <v>2224</v>
      </c>
      <c r="M13" s="165">
        <f t="shared" si="1"/>
        <v>33.534378769601929</v>
      </c>
      <c r="N13" s="166" t="s">
        <v>18</v>
      </c>
      <c r="P13" s="72" t="s">
        <v>247</v>
      </c>
      <c r="Q13" s="10">
        <f t="shared" si="4"/>
        <v>2224</v>
      </c>
      <c r="R13" s="147">
        <f>Q13/Q16%</f>
        <v>33.534378769601936</v>
      </c>
    </row>
    <row r="14" spans="1:19" s="10" customFormat="1" ht="33" customHeight="1" thickTop="1" thickBot="1">
      <c r="A14" s="167" t="s">
        <v>19</v>
      </c>
      <c r="B14" s="131">
        <v>52</v>
      </c>
      <c r="C14" s="131">
        <v>64</v>
      </c>
      <c r="D14" s="160">
        <f t="shared" si="0"/>
        <v>116</v>
      </c>
      <c r="E14" s="161">
        <f t="shared" si="2"/>
        <v>1.8828112319428665</v>
      </c>
      <c r="F14" s="131">
        <v>71</v>
      </c>
      <c r="G14" s="131">
        <v>63</v>
      </c>
      <c r="H14" s="160">
        <f t="shared" si="5"/>
        <v>134</v>
      </c>
      <c r="I14" s="161">
        <f t="shared" si="3"/>
        <v>2.2101269998350652</v>
      </c>
      <c r="J14" s="131">
        <v>54</v>
      </c>
      <c r="K14" s="131">
        <v>48</v>
      </c>
      <c r="L14" s="160">
        <f t="shared" si="6"/>
        <v>102</v>
      </c>
      <c r="M14" s="161">
        <f t="shared" si="1"/>
        <v>1.5379975874547649</v>
      </c>
      <c r="N14" s="168" t="s">
        <v>20</v>
      </c>
      <c r="P14" s="72" t="s">
        <v>248</v>
      </c>
      <c r="Q14" s="10">
        <f t="shared" si="4"/>
        <v>102</v>
      </c>
      <c r="R14" s="147">
        <f>Q14/Q16%</f>
        <v>1.5379975874547649</v>
      </c>
    </row>
    <row r="15" spans="1:19" s="10" customFormat="1" ht="33" customHeight="1" thickTop="1">
      <c r="A15" s="169" t="s">
        <v>21</v>
      </c>
      <c r="B15" s="142">
        <v>107</v>
      </c>
      <c r="C15" s="142">
        <v>103</v>
      </c>
      <c r="D15" s="164">
        <f t="shared" si="0"/>
        <v>210</v>
      </c>
      <c r="E15" s="165">
        <f t="shared" si="2"/>
        <v>3.4085375750689826</v>
      </c>
      <c r="F15" s="142">
        <v>109</v>
      </c>
      <c r="G15" s="142">
        <v>106</v>
      </c>
      <c r="H15" s="164">
        <f>F15+G15</f>
        <v>215</v>
      </c>
      <c r="I15" s="165">
        <f t="shared" si="3"/>
        <v>3.5460992907801421</v>
      </c>
      <c r="J15" s="142">
        <v>114</v>
      </c>
      <c r="K15" s="142">
        <v>125</v>
      </c>
      <c r="L15" s="164">
        <f>J15+K15</f>
        <v>239</v>
      </c>
      <c r="M15" s="165">
        <f t="shared" si="1"/>
        <v>3.6037394451145963</v>
      </c>
      <c r="N15" s="170" t="s">
        <v>22</v>
      </c>
      <c r="P15" s="72" t="s">
        <v>249</v>
      </c>
      <c r="Q15" s="10">
        <f t="shared" si="4"/>
        <v>239</v>
      </c>
      <c r="R15" s="147">
        <f>Q15/Q16%</f>
        <v>3.6037394451145963</v>
      </c>
    </row>
    <row r="16" spans="1:19" s="10" customFormat="1" ht="33" customHeight="1">
      <c r="A16" s="171" t="s">
        <v>23</v>
      </c>
      <c r="B16" s="172">
        <f t="shared" ref="B16:D16" si="7">SUM(B10:B15)</f>
        <v>3176</v>
      </c>
      <c r="C16" s="172">
        <f t="shared" si="7"/>
        <v>2985</v>
      </c>
      <c r="D16" s="172">
        <f t="shared" si="7"/>
        <v>6161</v>
      </c>
      <c r="E16" s="440">
        <f>SUM(E10:E15)</f>
        <v>100</v>
      </c>
      <c r="F16" s="172">
        <f t="shared" ref="F16:H16" si="8">SUM(F10:F15)</f>
        <v>3117</v>
      </c>
      <c r="G16" s="172">
        <f t="shared" si="8"/>
        <v>2946</v>
      </c>
      <c r="H16" s="172">
        <f t="shared" si="8"/>
        <v>6063</v>
      </c>
      <c r="I16" s="440">
        <f>SUM(I10:I15)</f>
        <v>100</v>
      </c>
      <c r="J16" s="172">
        <f>SUM(J10:J15)</f>
        <v>3436</v>
      </c>
      <c r="K16" s="172">
        <f>SUM(K10:K15)</f>
        <v>3196</v>
      </c>
      <c r="L16" s="172">
        <f>SUM(L10:L15)</f>
        <v>6632</v>
      </c>
      <c r="M16" s="440">
        <f>SUM(M10:M15)</f>
        <v>100.00000000000001</v>
      </c>
      <c r="N16" s="173" t="s">
        <v>24</v>
      </c>
      <c r="Q16" s="10">
        <f>SUM(Q10:Q15)</f>
        <v>6632</v>
      </c>
      <c r="R16" s="147">
        <f>Q16/Q16%</f>
        <v>100.00000000000001</v>
      </c>
    </row>
    <row r="17" spans="1:22" s="1" customFormat="1" ht="21.75">
      <c r="A17" s="420"/>
      <c r="B17" s="420"/>
      <c r="C17" s="420"/>
      <c r="D17" s="420"/>
      <c r="E17" s="420"/>
      <c r="F17" s="420"/>
      <c r="G17" s="420"/>
      <c r="H17" s="420"/>
      <c r="I17" s="420"/>
      <c r="J17" s="420"/>
      <c r="K17" s="420"/>
      <c r="L17" s="420"/>
      <c r="M17" s="420"/>
      <c r="N17" s="420"/>
      <c r="V17" s="489"/>
    </row>
    <row r="18" spans="1:22" s="1" customFormat="1" ht="23.25">
      <c r="A18" s="836" t="s">
        <v>457</v>
      </c>
      <c r="B18" s="836"/>
      <c r="C18" s="836"/>
      <c r="D18" s="836"/>
      <c r="E18" s="836"/>
      <c r="F18" s="836"/>
      <c r="G18" s="836"/>
      <c r="H18" s="836"/>
      <c r="I18" s="836"/>
      <c r="J18" s="836"/>
      <c r="K18" s="836"/>
      <c r="L18" s="836"/>
      <c r="M18" s="836"/>
      <c r="N18" s="836"/>
    </row>
    <row r="19" spans="1:22" s="1" customFormat="1" ht="21.75">
      <c r="A19" s="860" t="s">
        <v>541</v>
      </c>
      <c r="B19" s="868"/>
      <c r="C19" s="868"/>
      <c r="D19" s="868"/>
      <c r="E19" s="868"/>
      <c r="F19" s="868"/>
      <c r="G19" s="868"/>
      <c r="H19" s="868"/>
      <c r="I19" s="868"/>
      <c r="J19" s="868"/>
      <c r="K19" s="868"/>
      <c r="L19" s="868"/>
      <c r="M19" s="868"/>
      <c r="N19" s="868"/>
    </row>
    <row r="20" spans="1:22" s="1" customFormat="1" ht="15">
      <c r="A20" s="772" t="s">
        <v>458</v>
      </c>
      <c r="B20" s="772"/>
      <c r="C20" s="772"/>
      <c r="D20" s="772"/>
      <c r="E20" s="772"/>
      <c r="F20" s="772"/>
      <c r="G20" s="772"/>
      <c r="H20" s="772"/>
      <c r="I20" s="772"/>
      <c r="J20" s="772"/>
      <c r="K20" s="772"/>
      <c r="L20" s="772"/>
      <c r="M20" s="772"/>
      <c r="N20" s="772"/>
    </row>
    <row r="21" spans="1:22" s="1" customFormat="1" ht="15">
      <c r="A21" s="772" t="s">
        <v>542</v>
      </c>
      <c r="B21" s="772"/>
      <c r="C21" s="772"/>
      <c r="D21" s="772"/>
      <c r="E21" s="772"/>
      <c r="F21" s="772"/>
      <c r="G21" s="772"/>
      <c r="H21" s="772"/>
      <c r="I21" s="772"/>
      <c r="J21" s="772"/>
      <c r="K21" s="772"/>
      <c r="L21" s="772"/>
      <c r="M21" s="772"/>
      <c r="N21" s="772"/>
    </row>
    <row r="22" spans="1:22">
      <c r="A22" s="64"/>
      <c r="B22" s="64"/>
      <c r="C22" s="64"/>
      <c r="D22" s="64"/>
      <c r="E22" s="64"/>
      <c r="F22" s="64"/>
      <c r="G22" s="64"/>
      <c r="H22" s="64"/>
      <c r="I22" s="64"/>
      <c r="J22" s="64"/>
      <c r="K22" s="64"/>
      <c r="L22" s="64"/>
      <c r="M22" s="64"/>
      <c r="N22" s="64"/>
    </row>
    <row r="23" spans="1:22" ht="21" customHeight="1">
      <c r="A23" s="64"/>
      <c r="B23" s="64"/>
      <c r="C23" s="64"/>
      <c r="D23" s="64"/>
      <c r="E23" s="64"/>
      <c r="F23" s="64"/>
      <c r="G23" s="64"/>
      <c r="H23" s="64"/>
      <c r="I23" s="64"/>
      <c r="J23" s="64"/>
      <c r="K23" s="64"/>
      <c r="L23" s="64"/>
      <c r="M23" s="64"/>
      <c r="N23" s="64"/>
    </row>
    <row r="24" spans="1:22" ht="21" customHeight="1">
      <c r="A24" s="64"/>
      <c r="B24" s="64"/>
      <c r="C24" s="64"/>
      <c r="D24" s="64"/>
      <c r="E24" s="64"/>
      <c r="F24" s="64"/>
      <c r="G24" s="64"/>
      <c r="H24" s="64"/>
      <c r="I24" s="64"/>
      <c r="J24" s="64"/>
      <c r="K24" s="64"/>
      <c r="L24" s="64"/>
      <c r="M24" s="64"/>
      <c r="N24" s="64"/>
    </row>
    <row r="25" spans="1:22" ht="21" customHeight="1">
      <c r="A25" s="64"/>
      <c r="B25" s="64"/>
      <c r="C25" s="64"/>
      <c r="D25" s="64"/>
      <c r="E25" s="64"/>
      <c r="F25" s="64"/>
      <c r="G25" s="64"/>
      <c r="H25" s="64"/>
      <c r="I25" s="64"/>
      <c r="J25" s="64"/>
      <c r="K25" s="64"/>
      <c r="L25" s="64"/>
      <c r="M25" s="64"/>
      <c r="N25" s="64"/>
    </row>
    <row r="26" spans="1:22" ht="21" customHeight="1">
      <c r="A26" s="64"/>
      <c r="B26" s="64"/>
      <c r="C26" s="64"/>
      <c r="D26" s="64"/>
      <c r="E26" s="64"/>
      <c r="F26" s="64"/>
      <c r="G26" s="64"/>
      <c r="H26" s="64"/>
      <c r="I26" s="64"/>
      <c r="J26" s="64"/>
      <c r="K26" s="64"/>
      <c r="L26" s="64"/>
      <c r="M26" s="64"/>
      <c r="N26" s="64"/>
    </row>
    <row r="27" spans="1:22" ht="21" customHeight="1">
      <c r="A27" s="64"/>
      <c r="B27" s="64"/>
      <c r="C27" s="64"/>
      <c r="D27" s="64"/>
      <c r="E27" s="64"/>
      <c r="F27" s="64"/>
      <c r="G27" s="64"/>
      <c r="H27" s="64"/>
      <c r="I27" s="64"/>
      <c r="J27" s="64"/>
      <c r="K27" s="64"/>
      <c r="L27" s="64"/>
      <c r="M27" s="64"/>
      <c r="N27" s="64"/>
    </row>
    <row r="28" spans="1:22" ht="21" customHeight="1">
      <c r="A28" s="64"/>
      <c r="B28" s="64"/>
      <c r="C28" s="64"/>
      <c r="D28" s="64"/>
      <c r="E28" s="64"/>
      <c r="F28" s="64"/>
      <c r="G28" s="64"/>
      <c r="H28" s="64"/>
      <c r="I28" s="64"/>
      <c r="J28" s="64"/>
      <c r="K28" s="64"/>
      <c r="L28" s="64"/>
      <c r="M28" s="64"/>
      <c r="N28" s="64"/>
    </row>
    <row r="29" spans="1:22" ht="21" customHeight="1">
      <c r="A29" s="64"/>
      <c r="B29" s="64"/>
      <c r="C29" s="64"/>
      <c r="D29" s="64"/>
      <c r="E29" s="64"/>
      <c r="F29" s="64"/>
      <c r="G29" s="64"/>
      <c r="H29" s="64"/>
      <c r="I29" s="64"/>
      <c r="J29" s="64"/>
      <c r="K29" s="64"/>
      <c r="L29" s="64"/>
      <c r="M29" s="64"/>
      <c r="N29" s="64"/>
    </row>
    <row r="30" spans="1:22" ht="21" customHeight="1">
      <c r="A30" s="64"/>
      <c r="B30" s="64"/>
      <c r="C30" s="64"/>
      <c r="D30" s="64"/>
      <c r="E30" s="64"/>
      <c r="F30" s="64"/>
      <c r="G30" s="64"/>
      <c r="H30" s="64"/>
      <c r="I30" s="64"/>
      <c r="J30" s="64"/>
      <c r="K30" s="64"/>
      <c r="L30" s="64"/>
      <c r="M30" s="64"/>
      <c r="N30" s="64"/>
    </row>
    <row r="31" spans="1:22" ht="21" customHeight="1">
      <c r="A31" s="64"/>
      <c r="B31" s="64"/>
      <c r="C31" s="64"/>
      <c r="D31" s="64"/>
      <c r="E31" s="64"/>
      <c r="F31" s="64"/>
      <c r="G31" s="64"/>
      <c r="H31" s="64"/>
      <c r="I31" s="64"/>
      <c r="J31" s="64"/>
      <c r="K31" s="64"/>
      <c r="L31" s="64"/>
      <c r="M31" s="64"/>
      <c r="N31" s="64"/>
    </row>
    <row r="32" spans="1:22" ht="21" customHeight="1">
      <c r="A32" s="64"/>
      <c r="B32" s="64"/>
      <c r="C32" s="64"/>
      <c r="D32" s="64"/>
      <c r="E32" s="64"/>
      <c r="F32" s="64"/>
      <c r="G32" s="64"/>
      <c r="H32" s="64"/>
      <c r="I32" s="64"/>
      <c r="J32" s="64"/>
      <c r="K32" s="64"/>
      <c r="L32" s="64"/>
      <c r="M32" s="64"/>
      <c r="N32" s="64"/>
    </row>
    <row r="33" spans="1:14" ht="21" customHeight="1">
      <c r="A33" s="64"/>
      <c r="B33" s="64"/>
      <c r="C33" s="64"/>
      <c r="D33" s="64"/>
      <c r="E33" s="64"/>
      <c r="F33" s="64"/>
      <c r="G33" s="64"/>
      <c r="H33" s="64"/>
      <c r="I33" s="64"/>
      <c r="J33" s="64"/>
      <c r="K33" s="64"/>
      <c r="L33" s="64"/>
      <c r="M33" s="64"/>
      <c r="N33" s="64"/>
    </row>
    <row r="34" spans="1:14" ht="21" customHeight="1">
      <c r="A34" s="64"/>
      <c r="B34" s="64"/>
      <c r="C34" s="64"/>
      <c r="D34" s="64"/>
      <c r="E34" s="64"/>
      <c r="F34" s="64"/>
      <c r="G34" s="64"/>
      <c r="H34" s="64"/>
      <c r="I34" s="64"/>
      <c r="J34" s="64"/>
      <c r="K34" s="64"/>
      <c r="L34" s="64"/>
      <c r="M34" s="64"/>
      <c r="N34" s="64"/>
    </row>
    <row r="35" spans="1:14" ht="21" customHeight="1">
      <c r="A35" s="64"/>
      <c r="B35" s="64"/>
      <c r="C35" s="64"/>
      <c r="D35" s="64"/>
      <c r="E35" s="64"/>
      <c r="F35" s="64"/>
      <c r="G35" s="64"/>
      <c r="H35" s="64"/>
      <c r="I35" s="64"/>
      <c r="J35" s="64"/>
      <c r="K35" s="64"/>
      <c r="L35" s="64"/>
      <c r="M35" s="64"/>
      <c r="N35" s="64"/>
    </row>
    <row r="36" spans="1:14" ht="21" customHeight="1">
      <c r="A36" s="64"/>
      <c r="B36" s="64"/>
      <c r="C36" s="64"/>
      <c r="D36" s="64"/>
      <c r="E36" s="64"/>
      <c r="F36" s="64"/>
      <c r="G36" s="64"/>
      <c r="H36" s="64"/>
      <c r="I36" s="64"/>
      <c r="J36" s="64"/>
      <c r="K36" s="64"/>
      <c r="L36" s="64"/>
      <c r="M36" s="64"/>
      <c r="N36" s="64"/>
    </row>
    <row r="37" spans="1:14">
      <c r="A37" s="64"/>
      <c r="B37" s="64"/>
      <c r="C37" s="64"/>
      <c r="D37" s="64"/>
      <c r="E37" s="64"/>
      <c r="F37" s="64"/>
      <c r="G37" s="64"/>
      <c r="H37" s="64"/>
      <c r="I37" s="64"/>
      <c r="J37" s="64"/>
      <c r="K37" s="64"/>
      <c r="L37" s="64"/>
      <c r="M37" s="64"/>
      <c r="N37" s="64"/>
    </row>
    <row r="38" spans="1:14">
      <c r="A38" s="64"/>
      <c r="B38" s="64"/>
      <c r="C38" s="64"/>
      <c r="D38" s="64"/>
      <c r="E38" s="64"/>
      <c r="F38" s="64"/>
      <c r="G38" s="64"/>
      <c r="H38" s="64"/>
      <c r="I38" s="64"/>
      <c r="J38" s="64"/>
      <c r="K38" s="64"/>
      <c r="L38" s="64"/>
      <c r="M38" s="64"/>
      <c r="N38" s="64"/>
    </row>
    <row r="39" spans="1:14">
      <c r="A39" s="64"/>
      <c r="B39" s="64"/>
      <c r="C39" s="64"/>
      <c r="D39" s="64"/>
      <c r="E39" s="64"/>
      <c r="F39" s="64"/>
      <c r="G39" s="64"/>
      <c r="H39" s="64"/>
      <c r="I39" s="64"/>
      <c r="J39" s="64"/>
      <c r="K39" s="64"/>
      <c r="L39" s="64"/>
      <c r="M39" s="64"/>
      <c r="N39" s="64"/>
    </row>
    <row r="40" spans="1:14">
      <c r="A40" s="64"/>
      <c r="B40" s="64"/>
      <c r="C40" s="64"/>
      <c r="D40" s="64"/>
      <c r="E40" s="64"/>
      <c r="F40" s="64"/>
      <c r="G40" s="64"/>
      <c r="H40" s="64"/>
      <c r="I40" s="64"/>
      <c r="J40" s="64"/>
      <c r="K40" s="64"/>
      <c r="L40" s="64"/>
      <c r="M40" s="64"/>
      <c r="N40" s="64"/>
    </row>
    <row r="41" spans="1:14">
      <c r="A41" s="64"/>
      <c r="B41" s="64"/>
      <c r="C41" s="64"/>
      <c r="D41" s="64"/>
      <c r="E41" s="64"/>
      <c r="F41" s="64"/>
      <c r="G41" s="64"/>
      <c r="H41" s="64"/>
      <c r="I41" s="64"/>
      <c r="J41" s="64"/>
      <c r="K41" s="64"/>
      <c r="L41" s="64"/>
      <c r="M41" s="64"/>
      <c r="N41" s="64"/>
    </row>
    <row r="42" spans="1:14">
      <c r="A42" s="64"/>
      <c r="B42" s="64"/>
      <c r="C42" s="64"/>
      <c r="D42" s="64"/>
      <c r="E42" s="64"/>
      <c r="F42" s="64"/>
      <c r="G42" s="64"/>
      <c r="H42" s="64"/>
      <c r="I42" s="64"/>
      <c r="J42" s="64"/>
      <c r="K42" s="64"/>
      <c r="L42" s="64"/>
      <c r="M42" s="64"/>
      <c r="N42" s="64"/>
    </row>
    <row r="43" spans="1:14">
      <c r="A43" s="64"/>
      <c r="B43" s="64"/>
      <c r="C43" s="64"/>
      <c r="D43" s="64"/>
      <c r="E43" s="64"/>
      <c r="F43" s="64"/>
      <c r="G43" s="64"/>
      <c r="H43" s="64"/>
      <c r="I43" s="64"/>
      <c r="J43" s="64"/>
      <c r="K43" s="64"/>
      <c r="L43" s="64"/>
      <c r="M43" s="64"/>
      <c r="N43" s="64"/>
    </row>
    <row r="44" spans="1:14">
      <c r="A44" s="760" t="s">
        <v>429</v>
      </c>
      <c r="B44" s="760"/>
      <c r="C44" s="760"/>
      <c r="D44" s="760"/>
      <c r="E44" s="760"/>
      <c r="F44" s="760"/>
      <c r="G44" s="760"/>
      <c r="H44" s="760"/>
      <c r="I44" s="760"/>
      <c r="J44" s="760"/>
      <c r="K44" s="760"/>
      <c r="L44" s="760"/>
      <c r="M44" s="760"/>
      <c r="N44" s="760"/>
    </row>
    <row r="45" spans="1:14">
      <c r="A45" s="64"/>
      <c r="B45" s="64"/>
      <c r="C45" s="64"/>
      <c r="D45" s="64"/>
      <c r="E45" s="64"/>
      <c r="F45" s="64"/>
      <c r="G45" s="64"/>
      <c r="H45" s="64"/>
      <c r="I45" s="64"/>
      <c r="J45" s="64"/>
      <c r="K45" s="64"/>
      <c r="L45" s="64"/>
      <c r="M45" s="64"/>
      <c r="N45" s="64"/>
    </row>
  </sheetData>
  <mergeCells count="14">
    <mergeCell ref="A44:N44"/>
    <mergeCell ref="A18:N18"/>
    <mergeCell ref="A19:N19"/>
    <mergeCell ref="A20:N20"/>
    <mergeCell ref="A21:N21"/>
    <mergeCell ref="A3:N3"/>
    <mergeCell ref="A4:N4"/>
    <mergeCell ref="A5:N5"/>
    <mergeCell ref="A6:N6"/>
    <mergeCell ref="A8:A9"/>
    <mergeCell ref="F8:I8"/>
    <mergeCell ref="J8:M8"/>
    <mergeCell ref="N8:N9"/>
    <mergeCell ref="B8:E8"/>
  </mergeCells>
  <printOptions horizontalCentered="1"/>
  <pageMargins left="0" right="0" top="0.47244094488188981" bottom="0" header="0" footer="0"/>
  <pageSetup paperSize="9" scale="83" orientation="landscape" r:id="rId1"/>
  <headerFooter>
    <oddFooter>&amp;C_&amp;P_</oddFooter>
  </headerFooter>
  <rowBreaks count="1" manualBreakCount="1">
    <brk id="1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34"/>
  <sheetViews>
    <sheetView rightToLeft="1" view="pageBreakPreview" zoomScaleNormal="100" zoomScaleSheetLayoutView="100" workbookViewId="0">
      <selection activeCell="D17" sqref="D17"/>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713" t="s">
        <v>287</v>
      </c>
      <c r="B3" s="713"/>
      <c r="C3" s="713"/>
      <c r="D3" s="713"/>
      <c r="E3" s="713"/>
      <c r="F3" s="355"/>
      <c r="G3" s="715" t="s">
        <v>224</v>
      </c>
      <c r="H3" s="715"/>
      <c r="I3" s="715"/>
      <c r="J3" s="715"/>
      <c r="K3" s="715"/>
    </row>
    <row r="4" spans="1:12" ht="41.25" customHeight="1">
      <c r="A4" s="355"/>
      <c r="B4" s="355"/>
      <c r="C4" s="355"/>
      <c r="D4" s="355"/>
      <c r="E4" s="355"/>
      <c r="F4" s="355"/>
      <c r="G4" s="391"/>
      <c r="H4" s="391"/>
      <c r="I4" s="391"/>
      <c r="J4" s="391"/>
      <c r="K4" s="391"/>
    </row>
    <row r="5" spans="1:12" ht="129" customHeight="1">
      <c r="A5" s="716" t="s">
        <v>336</v>
      </c>
      <c r="B5" s="716"/>
      <c r="C5" s="716"/>
      <c r="D5" s="716"/>
      <c r="E5" s="716"/>
      <c r="F5" s="281"/>
      <c r="G5" s="717" t="s">
        <v>337</v>
      </c>
      <c r="H5" s="717"/>
      <c r="I5" s="717"/>
      <c r="J5" s="717"/>
      <c r="K5" s="717"/>
    </row>
    <row r="6" spans="1:12">
      <c r="A6" s="282"/>
      <c r="B6" s="282"/>
      <c r="C6" s="282"/>
      <c r="D6" s="282"/>
      <c r="E6" s="282"/>
      <c r="F6" s="282"/>
      <c r="G6" s="284"/>
      <c r="H6" s="284"/>
      <c r="I6" s="284"/>
      <c r="J6" s="284"/>
      <c r="K6" s="284"/>
    </row>
    <row r="7" spans="1:12" ht="99" customHeight="1">
      <c r="A7" s="710"/>
      <c r="B7" s="710"/>
      <c r="C7" s="710"/>
      <c r="D7" s="710"/>
      <c r="E7" s="710"/>
      <c r="F7" s="281"/>
      <c r="G7" s="718"/>
      <c r="H7" s="718"/>
      <c r="I7" s="718"/>
      <c r="J7" s="718"/>
      <c r="K7" s="718"/>
    </row>
    <row r="8" spans="1:12">
      <c r="A8" s="19"/>
      <c r="B8" s="19"/>
      <c r="C8" s="19"/>
      <c r="D8" s="19"/>
      <c r="E8" s="19"/>
      <c r="F8" s="19"/>
      <c r="G8" s="283"/>
      <c r="H8" s="283"/>
      <c r="I8" s="283"/>
      <c r="J8" s="283"/>
      <c r="K8" s="283"/>
    </row>
    <row r="9" spans="1:12" ht="18.75">
      <c r="A9" s="710"/>
      <c r="B9" s="710"/>
      <c r="C9" s="710"/>
      <c r="D9" s="710"/>
      <c r="E9" s="710"/>
      <c r="F9" s="281"/>
      <c r="G9" s="718"/>
      <c r="H9" s="718"/>
      <c r="I9" s="718"/>
      <c r="J9" s="718"/>
      <c r="K9" s="718"/>
    </row>
    <row r="10" spans="1:12" ht="18.75">
      <c r="A10" s="710"/>
      <c r="B10" s="710"/>
      <c r="C10" s="710"/>
      <c r="D10" s="710"/>
      <c r="E10" s="710"/>
      <c r="F10" s="281"/>
      <c r="G10" s="718"/>
      <c r="H10" s="718"/>
      <c r="I10" s="718"/>
      <c r="J10" s="718"/>
      <c r="K10" s="718"/>
    </row>
    <row r="11" spans="1:12">
      <c r="A11" s="19"/>
      <c r="B11" s="19"/>
      <c r="C11" s="19"/>
      <c r="D11" s="19"/>
      <c r="E11" s="19"/>
      <c r="F11" s="19"/>
      <c r="G11" s="19"/>
      <c r="H11" s="19"/>
      <c r="I11" s="19"/>
      <c r="J11" s="19"/>
      <c r="K11" s="19"/>
    </row>
    <row r="12" spans="1:12" ht="18">
      <c r="A12" s="90"/>
      <c r="C12" s="91"/>
      <c r="D12" s="19"/>
      <c r="E12" s="19"/>
      <c r="F12" s="19"/>
      <c r="G12" s="19"/>
      <c r="H12" s="19"/>
      <c r="I12" s="19"/>
      <c r="J12" s="19"/>
      <c r="K12" s="19"/>
    </row>
    <row r="13" spans="1:12" ht="18">
      <c r="A13" s="92"/>
      <c r="C13" s="93"/>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sheetData>
  <mergeCells count="10">
    <mergeCell ref="A9:E9"/>
    <mergeCell ref="G9:K9"/>
    <mergeCell ref="A10:E10"/>
    <mergeCell ref="G10:K10"/>
    <mergeCell ref="A3:E3"/>
    <mergeCell ref="G3:K3"/>
    <mergeCell ref="A5:E5"/>
    <mergeCell ref="G5:K5"/>
    <mergeCell ref="A7:E7"/>
    <mergeCell ref="G7:K7"/>
  </mergeCells>
  <printOptions horizontalCentered="1"/>
  <pageMargins left="0" right="0" top="0.47244094488188981" bottom="0" header="0" footer="0"/>
  <pageSetup paperSize="9" scale="95" orientation="landscape" r:id="rId1"/>
  <headerFooter>
    <oddFooter>&amp;C_&amp;P_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dimension ref="A1:O52"/>
  <sheetViews>
    <sheetView rightToLeft="1" view="pageBreakPreview" zoomScaleNormal="100" zoomScaleSheetLayoutView="100" workbookViewId="0">
      <selection activeCell="A12" sqref="A12"/>
    </sheetView>
  </sheetViews>
  <sheetFormatPr defaultColWidth="9.140625" defaultRowHeight="12.75"/>
  <cols>
    <col min="1" max="1" width="23.5703125" style="37" customWidth="1"/>
    <col min="2" max="4" width="9.85546875" style="37" customWidth="1"/>
    <col min="5" max="6" width="9.85546875" style="7" customWidth="1"/>
    <col min="7" max="7" width="9.85546875" style="38" customWidth="1"/>
    <col min="8" max="9" width="9.85546875" style="7" customWidth="1"/>
    <col min="10" max="10" width="9.85546875" style="38" customWidth="1"/>
    <col min="11" max="11" width="23.5703125" style="7" customWidth="1"/>
    <col min="12" max="16384" width="9.140625" style="7"/>
  </cols>
  <sheetData>
    <row r="1" spans="1:15" s="3" customFormat="1" ht="30.75">
      <c r="A1" s="370" t="s">
        <v>135</v>
      </c>
      <c r="B1" s="370"/>
      <c r="C1" s="370"/>
      <c r="D1" s="370"/>
      <c r="E1" s="371"/>
      <c r="F1" s="371"/>
      <c r="G1" s="371"/>
      <c r="H1" s="371"/>
      <c r="I1" s="371"/>
      <c r="J1" s="371"/>
      <c r="K1" s="372" t="s">
        <v>136</v>
      </c>
    </row>
    <row r="2" spans="1:15" s="3" customFormat="1" ht="12" customHeight="1">
      <c r="A2" s="278"/>
      <c r="B2" s="278"/>
      <c r="C2" s="278"/>
      <c r="D2" s="278"/>
      <c r="E2" s="279"/>
      <c r="F2" s="279"/>
      <c r="G2" s="279"/>
      <c r="H2" s="279"/>
      <c r="I2" s="279"/>
      <c r="J2" s="278"/>
      <c r="K2" s="279"/>
    </row>
    <row r="3" spans="1:15" s="414" customFormat="1" ht="25.5" customHeight="1">
      <c r="A3" s="836" t="s">
        <v>151</v>
      </c>
      <c r="B3" s="836"/>
      <c r="C3" s="836"/>
      <c r="D3" s="836"/>
      <c r="E3" s="836"/>
      <c r="F3" s="836"/>
      <c r="G3" s="836"/>
      <c r="H3" s="836"/>
      <c r="I3" s="836"/>
      <c r="J3" s="836"/>
      <c r="K3" s="836"/>
    </row>
    <row r="4" spans="1:15" s="415" customFormat="1" ht="21.75">
      <c r="A4" s="790" t="s">
        <v>588</v>
      </c>
      <c r="B4" s="854"/>
      <c r="C4" s="854"/>
      <c r="D4" s="854"/>
      <c r="E4" s="854"/>
      <c r="F4" s="854"/>
      <c r="G4" s="854"/>
      <c r="H4" s="854"/>
      <c r="I4" s="854"/>
      <c r="J4" s="854"/>
      <c r="K4" s="854"/>
    </row>
    <row r="5" spans="1:15" ht="17.25" customHeight="1">
      <c r="A5" s="771" t="s">
        <v>150</v>
      </c>
      <c r="B5" s="771"/>
      <c r="C5" s="771"/>
      <c r="D5" s="771"/>
      <c r="E5" s="771"/>
      <c r="F5" s="771"/>
      <c r="G5" s="771"/>
      <c r="H5" s="771"/>
      <c r="I5" s="771"/>
      <c r="J5" s="771"/>
      <c r="K5" s="771"/>
    </row>
    <row r="6" spans="1:15" ht="15">
      <c r="A6" s="772" t="s">
        <v>640</v>
      </c>
      <c r="B6" s="772"/>
      <c r="C6" s="772"/>
      <c r="D6" s="772"/>
      <c r="E6" s="772"/>
      <c r="F6" s="772"/>
      <c r="G6" s="772"/>
      <c r="H6" s="772"/>
      <c r="I6" s="772"/>
      <c r="J6" s="772"/>
      <c r="K6" s="772"/>
    </row>
    <row r="7" spans="1:15" ht="15.75">
      <c r="A7" s="4" t="s">
        <v>200</v>
      </c>
      <c r="B7" s="4"/>
      <c r="C7" s="4"/>
      <c r="D7" s="4"/>
      <c r="E7" s="5"/>
      <c r="F7" s="5"/>
      <c r="G7" s="6"/>
      <c r="H7" s="6"/>
      <c r="I7" s="5"/>
      <c r="J7" s="5"/>
      <c r="K7" s="8" t="s">
        <v>199</v>
      </c>
    </row>
    <row r="8" spans="1:15" ht="33" customHeight="1">
      <c r="A8" s="869" t="s">
        <v>389</v>
      </c>
      <c r="B8" s="787" t="s">
        <v>552</v>
      </c>
      <c r="C8" s="865"/>
      <c r="D8" s="865"/>
      <c r="E8" s="865" t="s">
        <v>529</v>
      </c>
      <c r="F8" s="865"/>
      <c r="G8" s="865"/>
      <c r="H8" s="787" t="s">
        <v>551</v>
      </c>
      <c r="I8" s="865"/>
      <c r="J8" s="865"/>
      <c r="K8" s="871" t="s">
        <v>396</v>
      </c>
    </row>
    <row r="9" spans="1:15" ht="38.25" customHeight="1">
      <c r="A9" s="870"/>
      <c r="B9" s="104" t="s">
        <v>332</v>
      </c>
      <c r="C9" s="104" t="s">
        <v>333</v>
      </c>
      <c r="D9" s="132" t="s">
        <v>125</v>
      </c>
      <c r="E9" s="104" t="s">
        <v>332</v>
      </c>
      <c r="F9" s="104" t="s">
        <v>333</v>
      </c>
      <c r="G9" s="132" t="s">
        <v>125</v>
      </c>
      <c r="H9" s="104" t="s">
        <v>332</v>
      </c>
      <c r="I9" s="104" t="s">
        <v>333</v>
      </c>
      <c r="J9" s="132" t="s">
        <v>125</v>
      </c>
      <c r="K9" s="872"/>
      <c r="N9" s="105" t="str">
        <f>E8</f>
        <v>الربع الأول، 2023
First Quarter, 2023</v>
      </c>
      <c r="O9" s="105" t="str">
        <f>H8</f>
        <v>الربع الثاني، 2023
Second Quarter, 2023</v>
      </c>
    </row>
    <row r="10" spans="1:15" s="36" customFormat="1" ht="24.75" customHeight="1" thickBot="1">
      <c r="A10" s="255">
        <v>-20</v>
      </c>
      <c r="B10" s="568">
        <v>7</v>
      </c>
      <c r="C10" s="568">
        <v>32</v>
      </c>
      <c r="D10" s="86">
        <f t="shared" ref="D10:D18" si="0">B10+C10</f>
        <v>39</v>
      </c>
      <c r="E10" s="42">
        <v>5</v>
      </c>
      <c r="F10" s="42">
        <v>47</v>
      </c>
      <c r="G10" s="86">
        <f t="shared" ref="G10:G18" si="1">E10+F10</f>
        <v>52</v>
      </c>
      <c r="H10" s="42">
        <v>6</v>
      </c>
      <c r="I10" s="42">
        <v>44</v>
      </c>
      <c r="J10" s="86">
        <f t="shared" ref="J10:J18" si="2">H10+I10</f>
        <v>50</v>
      </c>
      <c r="K10" s="206">
        <v>-20</v>
      </c>
      <c r="L10" s="151"/>
      <c r="M10" s="25">
        <v>-20</v>
      </c>
      <c r="N10" s="36">
        <f t="shared" ref="N10:N17" si="3">G10</f>
        <v>52</v>
      </c>
      <c r="O10" s="36">
        <f t="shared" ref="O10:O17" si="4">J10</f>
        <v>50</v>
      </c>
    </row>
    <row r="11" spans="1:15" s="36" customFormat="1" ht="24.75" customHeight="1" thickTop="1" thickBot="1">
      <c r="A11" s="256" t="s">
        <v>2</v>
      </c>
      <c r="B11" s="569">
        <v>202</v>
      </c>
      <c r="C11" s="569">
        <v>381</v>
      </c>
      <c r="D11" s="335">
        <f t="shared" si="0"/>
        <v>583</v>
      </c>
      <c r="E11" s="43">
        <v>182</v>
      </c>
      <c r="F11" s="43">
        <v>368</v>
      </c>
      <c r="G11" s="335">
        <f t="shared" si="1"/>
        <v>550</v>
      </c>
      <c r="H11" s="43">
        <v>197</v>
      </c>
      <c r="I11" s="43">
        <v>449</v>
      </c>
      <c r="J11" s="335">
        <f t="shared" si="2"/>
        <v>646</v>
      </c>
      <c r="K11" s="207" t="s">
        <v>2</v>
      </c>
      <c r="L11" s="151"/>
      <c r="M11" s="11" t="s">
        <v>2</v>
      </c>
      <c r="N11" s="36">
        <f t="shared" si="3"/>
        <v>550</v>
      </c>
      <c r="O11" s="36">
        <f t="shared" si="4"/>
        <v>646</v>
      </c>
    </row>
    <row r="12" spans="1:15" s="36" customFormat="1" ht="24.75" customHeight="1" thickTop="1" thickBot="1">
      <c r="A12" s="257" t="s">
        <v>3</v>
      </c>
      <c r="B12" s="570">
        <v>550</v>
      </c>
      <c r="C12" s="570">
        <v>1183</v>
      </c>
      <c r="D12" s="88">
        <f t="shared" si="0"/>
        <v>1733</v>
      </c>
      <c r="E12" s="44">
        <v>455</v>
      </c>
      <c r="F12" s="44">
        <v>1223</v>
      </c>
      <c r="G12" s="88">
        <f t="shared" si="1"/>
        <v>1678</v>
      </c>
      <c r="H12" s="44">
        <v>489</v>
      </c>
      <c r="I12" s="44">
        <v>1335</v>
      </c>
      <c r="J12" s="88">
        <f t="shared" si="2"/>
        <v>1824</v>
      </c>
      <c r="K12" s="208" t="s">
        <v>3</v>
      </c>
      <c r="L12" s="151"/>
      <c r="M12" s="30" t="s">
        <v>3</v>
      </c>
      <c r="N12" s="36">
        <f t="shared" si="3"/>
        <v>1678</v>
      </c>
      <c r="O12" s="36">
        <f t="shared" si="4"/>
        <v>1824</v>
      </c>
    </row>
    <row r="13" spans="1:15" s="36" customFormat="1" ht="24.75" customHeight="1" thickTop="1" thickBot="1">
      <c r="A13" s="256" t="s">
        <v>4</v>
      </c>
      <c r="B13" s="569">
        <v>442</v>
      </c>
      <c r="C13" s="569">
        <v>1713</v>
      </c>
      <c r="D13" s="87">
        <f t="shared" si="0"/>
        <v>2155</v>
      </c>
      <c r="E13" s="43">
        <v>411</v>
      </c>
      <c r="F13" s="43">
        <v>1633</v>
      </c>
      <c r="G13" s="87">
        <f t="shared" si="1"/>
        <v>2044</v>
      </c>
      <c r="H13" s="43">
        <v>516</v>
      </c>
      <c r="I13" s="43">
        <v>1763</v>
      </c>
      <c r="J13" s="87">
        <f t="shared" si="2"/>
        <v>2279</v>
      </c>
      <c r="K13" s="207" t="s">
        <v>4</v>
      </c>
      <c r="L13" s="151"/>
      <c r="M13" s="11" t="s">
        <v>4</v>
      </c>
      <c r="N13" s="36">
        <f t="shared" si="3"/>
        <v>2044</v>
      </c>
      <c r="O13" s="36">
        <f t="shared" si="4"/>
        <v>2279</v>
      </c>
    </row>
    <row r="14" spans="1:15" s="36" customFormat="1" ht="24.75" customHeight="1" thickTop="1" thickBot="1">
      <c r="A14" s="257" t="s">
        <v>5</v>
      </c>
      <c r="B14" s="570">
        <v>289</v>
      </c>
      <c r="C14" s="570">
        <v>974</v>
      </c>
      <c r="D14" s="88">
        <f t="shared" si="0"/>
        <v>1263</v>
      </c>
      <c r="E14" s="44">
        <v>270</v>
      </c>
      <c r="F14" s="44">
        <v>1072</v>
      </c>
      <c r="G14" s="88">
        <f t="shared" si="1"/>
        <v>1342</v>
      </c>
      <c r="H14" s="44">
        <v>367</v>
      </c>
      <c r="I14" s="44">
        <v>1093</v>
      </c>
      <c r="J14" s="88">
        <f t="shared" si="2"/>
        <v>1460</v>
      </c>
      <c r="K14" s="208" t="s">
        <v>5</v>
      </c>
      <c r="L14" s="151"/>
      <c r="M14" s="30" t="s">
        <v>5</v>
      </c>
      <c r="N14" s="36">
        <f t="shared" si="3"/>
        <v>1342</v>
      </c>
      <c r="O14" s="36">
        <f t="shared" si="4"/>
        <v>1460</v>
      </c>
    </row>
    <row r="15" spans="1:15" s="36" customFormat="1" ht="24.75" customHeight="1" thickTop="1" thickBot="1">
      <c r="A15" s="256" t="s">
        <v>6</v>
      </c>
      <c r="B15" s="569">
        <v>108</v>
      </c>
      <c r="C15" s="569">
        <v>245</v>
      </c>
      <c r="D15" s="87">
        <f t="shared" si="0"/>
        <v>353</v>
      </c>
      <c r="E15" s="43">
        <v>111</v>
      </c>
      <c r="F15" s="43">
        <v>253</v>
      </c>
      <c r="G15" s="87">
        <f t="shared" si="1"/>
        <v>364</v>
      </c>
      <c r="H15" s="43">
        <v>105</v>
      </c>
      <c r="I15" s="43">
        <v>231</v>
      </c>
      <c r="J15" s="87">
        <f t="shared" si="2"/>
        <v>336</v>
      </c>
      <c r="K15" s="207" t="s">
        <v>6</v>
      </c>
      <c r="L15" s="151"/>
      <c r="M15" s="11" t="s">
        <v>6</v>
      </c>
      <c r="N15" s="36">
        <f t="shared" si="3"/>
        <v>364</v>
      </c>
      <c r="O15" s="36">
        <f t="shared" si="4"/>
        <v>336</v>
      </c>
    </row>
    <row r="16" spans="1:15" s="36" customFormat="1" ht="24.75" customHeight="1" thickTop="1" thickBot="1">
      <c r="A16" s="257" t="s">
        <v>7</v>
      </c>
      <c r="B16" s="570">
        <v>7</v>
      </c>
      <c r="C16" s="570">
        <v>19</v>
      </c>
      <c r="D16" s="88">
        <f t="shared" si="0"/>
        <v>26</v>
      </c>
      <c r="E16" s="44">
        <v>16</v>
      </c>
      <c r="F16" s="44">
        <v>15</v>
      </c>
      <c r="G16" s="88">
        <f t="shared" si="1"/>
        <v>31</v>
      </c>
      <c r="H16" s="44">
        <v>9</v>
      </c>
      <c r="I16" s="44">
        <v>22</v>
      </c>
      <c r="J16" s="88">
        <f t="shared" si="2"/>
        <v>31</v>
      </c>
      <c r="K16" s="208" t="s">
        <v>7</v>
      </c>
      <c r="L16" s="151"/>
      <c r="M16" s="30" t="s">
        <v>7</v>
      </c>
      <c r="N16" s="36">
        <f t="shared" si="3"/>
        <v>31</v>
      </c>
      <c r="O16" s="36">
        <f t="shared" si="4"/>
        <v>31</v>
      </c>
    </row>
    <row r="17" spans="1:15" s="36" customFormat="1" ht="24.75" customHeight="1" thickTop="1" thickBot="1">
      <c r="A17" s="256" t="s">
        <v>49</v>
      </c>
      <c r="B17" s="571">
        <v>0</v>
      </c>
      <c r="C17" s="571">
        <v>3</v>
      </c>
      <c r="D17" s="89">
        <f t="shared" si="0"/>
        <v>3</v>
      </c>
      <c r="E17" s="136">
        <v>1</v>
      </c>
      <c r="F17" s="43">
        <v>1</v>
      </c>
      <c r="G17" s="89">
        <f t="shared" si="1"/>
        <v>2</v>
      </c>
      <c r="H17" s="136">
        <v>2</v>
      </c>
      <c r="I17" s="43">
        <v>0</v>
      </c>
      <c r="J17" s="89">
        <f t="shared" si="2"/>
        <v>2</v>
      </c>
      <c r="K17" s="209" t="s">
        <v>49</v>
      </c>
      <c r="L17" s="151"/>
      <c r="M17" s="99" t="s">
        <v>49</v>
      </c>
      <c r="N17" s="36">
        <f t="shared" si="3"/>
        <v>2</v>
      </c>
      <c r="O17" s="36">
        <f t="shared" si="4"/>
        <v>2</v>
      </c>
    </row>
    <row r="18" spans="1:15" s="36" customFormat="1" ht="24.75" customHeight="1" thickTop="1">
      <c r="A18" s="332" t="s">
        <v>371</v>
      </c>
      <c r="B18" s="572">
        <v>1</v>
      </c>
      <c r="C18" s="572">
        <v>5</v>
      </c>
      <c r="D18" s="333">
        <f t="shared" si="0"/>
        <v>6</v>
      </c>
      <c r="E18" s="294">
        <v>0</v>
      </c>
      <c r="F18" s="294">
        <v>0</v>
      </c>
      <c r="G18" s="333">
        <f t="shared" si="1"/>
        <v>0</v>
      </c>
      <c r="H18" s="294">
        <v>0</v>
      </c>
      <c r="I18" s="294">
        <v>4</v>
      </c>
      <c r="J18" s="333">
        <f t="shared" si="2"/>
        <v>4</v>
      </c>
      <c r="K18" s="334" t="s">
        <v>384</v>
      </c>
      <c r="L18" s="374"/>
      <c r="M18" s="331"/>
    </row>
    <row r="19" spans="1:15" s="36" customFormat="1" ht="24.75" customHeight="1">
      <c r="A19" s="336" t="s">
        <v>11</v>
      </c>
      <c r="B19" s="337">
        <f>SUM(B10:B18)</f>
        <v>1606</v>
      </c>
      <c r="C19" s="337">
        <f t="shared" ref="C19:I19" si="5">SUM(C10:C18)</f>
        <v>4555</v>
      </c>
      <c r="D19" s="337">
        <f t="shared" si="5"/>
        <v>6161</v>
      </c>
      <c r="E19" s="337">
        <f t="shared" si="5"/>
        <v>1451</v>
      </c>
      <c r="F19" s="337">
        <f t="shared" si="5"/>
        <v>4612</v>
      </c>
      <c r="G19" s="337">
        <f t="shared" si="5"/>
        <v>6063</v>
      </c>
      <c r="H19" s="337">
        <f t="shared" si="5"/>
        <v>1691</v>
      </c>
      <c r="I19" s="337">
        <f t="shared" si="5"/>
        <v>4941</v>
      </c>
      <c r="J19" s="337">
        <f>SUM(J10:J18)</f>
        <v>6632</v>
      </c>
      <c r="K19" s="338" t="s">
        <v>12</v>
      </c>
      <c r="L19" s="151"/>
      <c r="N19" s="36">
        <f>SUM(N10:N17)</f>
        <v>6063</v>
      </c>
      <c r="O19" s="36">
        <f>SUM(O10:O17)</f>
        <v>6628</v>
      </c>
    </row>
    <row r="20" spans="1:15" s="1" customFormat="1" ht="21.75">
      <c r="A20" s="420"/>
      <c r="B20" s="420"/>
      <c r="C20" s="420"/>
      <c r="D20" s="420"/>
      <c r="E20" s="420"/>
      <c r="F20" s="420"/>
      <c r="G20" s="420"/>
      <c r="H20" s="420"/>
      <c r="I20" s="420"/>
      <c r="J20" s="420"/>
      <c r="K20" s="420"/>
      <c r="L20" s="420"/>
      <c r="M20" s="490"/>
      <c r="N20" s="490"/>
      <c r="O20" s="491"/>
    </row>
    <row r="21" spans="1:15" s="1" customFormat="1" ht="23.25">
      <c r="A21" s="836" t="s">
        <v>459</v>
      </c>
      <c r="B21" s="836"/>
      <c r="C21" s="836"/>
      <c r="D21" s="836"/>
      <c r="E21" s="836"/>
      <c r="F21" s="836"/>
      <c r="G21" s="836"/>
      <c r="H21" s="836"/>
      <c r="I21" s="836"/>
      <c r="J21" s="836"/>
      <c r="K21" s="836"/>
      <c r="L21" s="417"/>
      <c r="M21" s="417"/>
      <c r="N21" s="417"/>
    </row>
    <row r="22" spans="1:15" s="1" customFormat="1" ht="21.75">
      <c r="A22" s="860" t="s">
        <v>543</v>
      </c>
      <c r="B22" s="868"/>
      <c r="C22" s="868"/>
      <c r="D22" s="868"/>
      <c r="E22" s="868"/>
      <c r="F22" s="868"/>
      <c r="G22" s="868"/>
      <c r="H22" s="868"/>
      <c r="I22" s="868"/>
      <c r="J22" s="868"/>
      <c r="K22" s="868"/>
      <c r="L22" s="418"/>
      <c r="M22" s="418"/>
      <c r="N22" s="418"/>
    </row>
    <row r="23" spans="1:15" s="1" customFormat="1" ht="15">
      <c r="A23" s="772" t="s">
        <v>460</v>
      </c>
      <c r="B23" s="772"/>
      <c r="C23" s="772"/>
      <c r="D23" s="772"/>
      <c r="E23" s="772"/>
      <c r="F23" s="772"/>
      <c r="G23" s="772"/>
      <c r="H23" s="772"/>
      <c r="I23" s="772"/>
      <c r="J23" s="772"/>
      <c r="K23" s="772"/>
      <c r="L23" s="419"/>
      <c r="M23" s="639"/>
      <c r="N23" s="419"/>
    </row>
    <row r="24" spans="1:15" s="1" customFormat="1" ht="15">
      <c r="A24" s="772" t="s">
        <v>544</v>
      </c>
      <c r="B24" s="772"/>
      <c r="C24" s="772"/>
      <c r="D24" s="772"/>
      <c r="E24" s="772"/>
      <c r="F24" s="772"/>
      <c r="G24" s="772"/>
      <c r="H24" s="772"/>
      <c r="I24" s="772"/>
      <c r="J24" s="772"/>
      <c r="K24" s="772"/>
      <c r="L24" s="419"/>
      <c r="M24" s="419"/>
      <c r="N24" s="419"/>
    </row>
    <row r="25" spans="1:15" ht="15.75" customHeight="1">
      <c r="A25" s="80"/>
      <c r="B25" s="80"/>
      <c r="C25" s="80"/>
      <c r="D25" s="80"/>
      <c r="E25" s="41"/>
      <c r="F25" s="41"/>
      <c r="G25" s="81"/>
      <c r="H25" s="41"/>
      <c r="I25" s="41"/>
      <c r="J25" s="81"/>
      <c r="K25" s="41"/>
    </row>
    <row r="26" spans="1:15" ht="15.75" customHeight="1">
      <c r="A26" s="80"/>
      <c r="B26" s="80"/>
      <c r="C26" s="80"/>
      <c r="D26" s="80"/>
      <c r="E26" s="41"/>
      <c r="F26" s="41"/>
      <c r="G26" s="81"/>
      <c r="H26" s="41"/>
      <c r="I26" s="41"/>
      <c r="J26" s="81"/>
      <c r="K26" s="41"/>
    </row>
    <row r="27" spans="1:15" ht="17.25" customHeight="1">
      <c r="A27" s="80"/>
      <c r="B27" s="80"/>
      <c r="C27" s="80"/>
      <c r="D27" s="80"/>
      <c r="E27" s="41"/>
      <c r="F27" s="41"/>
      <c r="G27" s="81"/>
      <c r="H27" s="41"/>
      <c r="I27" s="41"/>
      <c r="J27" s="81"/>
      <c r="K27" s="41"/>
    </row>
    <row r="28" spans="1:15" ht="17.25" customHeight="1">
      <c r="A28" s="80"/>
      <c r="B28" s="80"/>
      <c r="C28" s="80"/>
      <c r="D28" s="80"/>
      <c r="E28" s="41"/>
      <c r="F28" s="41"/>
      <c r="G28" s="81"/>
      <c r="H28" s="41"/>
      <c r="I28" s="41"/>
      <c r="J28" s="81"/>
      <c r="K28" s="41"/>
    </row>
    <row r="29" spans="1:15" ht="17.25" customHeight="1">
      <c r="A29" s="80"/>
      <c r="B29" s="80"/>
      <c r="C29" s="80"/>
      <c r="D29" s="80"/>
      <c r="E29" s="41"/>
      <c r="F29" s="41"/>
      <c r="G29" s="81"/>
      <c r="H29" s="41"/>
      <c r="I29" s="41"/>
      <c r="J29" s="81"/>
      <c r="K29" s="41"/>
    </row>
    <row r="30" spans="1:15" ht="17.25" customHeight="1">
      <c r="A30" s="80"/>
      <c r="B30" s="80"/>
      <c r="C30" s="80"/>
      <c r="D30" s="80"/>
      <c r="E30" s="41"/>
      <c r="F30" s="41"/>
      <c r="G30" s="81"/>
      <c r="H30" s="41"/>
      <c r="I30" s="41"/>
      <c r="J30" s="81"/>
      <c r="K30" s="41"/>
    </row>
    <row r="31" spans="1:15" ht="17.25" customHeight="1">
      <c r="A31" s="80"/>
      <c r="B31" s="80"/>
      <c r="C31" s="80"/>
      <c r="D31" s="80"/>
      <c r="E31" s="41"/>
      <c r="F31" s="41"/>
      <c r="G31" s="81"/>
      <c r="H31" s="41"/>
      <c r="I31" s="41"/>
      <c r="J31" s="81"/>
      <c r="K31" s="41"/>
    </row>
    <row r="32" spans="1:15" ht="17.25" customHeight="1">
      <c r="A32" s="80"/>
      <c r="B32" s="80"/>
      <c r="C32" s="80"/>
      <c r="D32" s="80"/>
      <c r="E32" s="41"/>
      <c r="F32" s="41"/>
      <c r="G32" s="81"/>
      <c r="H32" s="41"/>
      <c r="I32" s="41"/>
      <c r="J32" s="81"/>
      <c r="K32" s="41"/>
    </row>
    <row r="33" spans="1:11" ht="17.25" customHeight="1">
      <c r="A33" s="80"/>
      <c r="B33" s="80"/>
      <c r="C33" s="80"/>
      <c r="D33" s="80"/>
      <c r="E33" s="41"/>
      <c r="F33" s="41"/>
      <c r="G33" s="81"/>
      <c r="H33" s="41"/>
      <c r="I33" s="41"/>
      <c r="J33" s="81"/>
      <c r="K33" s="41"/>
    </row>
    <row r="34" spans="1:11" ht="17.25" customHeight="1">
      <c r="A34" s="80"/>
      <c r="B34" s="80"/>
      <c r="C34" s="80"/>
      <c r="D34" s="80"/>
      <c r="E34" s="41"/>
      <c r="F34" s="41"/>
      <c r="G34" s="81"/>
      <c r="H34" s="41"/>
      <c r="I34" s="41"/>
      <c r="J34" s="81"/>
      <c r="K34" s="41"/>
    </row>
    <row r="35" spans="1:11" ht="17.25" customHeight="1">
      <c r="A35" s="80"/>
      <c r="B35" s="80"/>
      <c r="C35" s="80"/>
      <c r="D35" s="80"/>
      <c r="E35" s="41"/>
      <c r="F35" s="41"/>
      <c r="G35" s="81"/>
      <c r="H35" s="41"/>
      <c r="I35" s="41"/>
      <c r="J35" s="81"/>
      <c r="K35" s="41"/>
    </row>
    <row r="36" spans="1:11" ht="17.25" customHeight="1">
      <c r="A36" s="80"/>
      <c r="B36" s="80"/>
      <c r="C36" s="80"/>
      <c r="D36" s="80"/>
      <c r="E36" s="41"/>
      <c r="F36" s="41"/>
      <c r="G36" s="81"/>
      <c r="H36" s="41"/>
      <c r="I36" s="41"/>
      <c r="J36" s="81"/>
      <c r="K36" s="41"/>
    </row>
    <row r="37" spans="1:11" ht="17.25" customHeight="1">
      <c r="A37" s="80"/>
      <c r="B37" s="80"/>
      <c r="C37" s="80"/>
      <c r="D37" s="80"/>
      <c r="E37" s="41"/>
      <c r="F37" s="41"/>
      <c r="G37" s="81"/>
      <c r="H37" s="41"/>
      <c r="I37" s="41"/>
      <c r="J37" s="81"/>
      <c r="K37" s="41"/>
    </row>
    <row r="38" spans="1:11" ht="17.25" customHeight="1">
      <c r="A38" s="80"/>
      <c r="B38" s="80"/>
      <c r="C38" s="80"/>
      <c r="D38" s="80"/>
      <c r="E38" s="41"/>
      <c r="F38" s="41"/>
      <c r="G38" s="81"/>
      <c r="H38" s="41"/>
      <c r="I38" s="41"/>
      <c r="J38" s="81"/>
      <c r="K38" s="41"/>
    </row>
    <row r="39" spans="1:11" ht="17.25" customHeight="1">
      <c r="A39" s="80"/>
      <c r="B39" s="80"/>
      <c r="C39" s="80"/>
      <c r="D39" s="80"/>
      <c r="E39" s="41"/>
      <c r="F39" s="41"/>
      <c r="G39" s="81"/>
      <c r="H39" s="41"/>
      <c r="I39" s="41"/>
      <c r="J39" s="81"/>
      <c r="K39" s="41"/>
    </row>
    <row r="40" spans="1:11" ht="17.25" customHeight="1">
      <c r="A40" s="80"/>
      <c r="B40" s="80"/>
      <c r="C40" s="80"/>
      <c r="D40" s="80"/>
      <c r="E40" s="41"/>
      <c r="F40" s="41"/>
      <c r="G40" s="81"/>
      <c r="H40" s="41"/>
      <c r="I40" s="41"/>
      <c r="J40" s="81"/>
      <c r="K40" s="41"/>
    </row>
    <row r="41" spans="1:11">
      <c r="A41" s="80"/>
      <c r="B41" s="80"/>
      <c r="C41" s="80"/>
      <c r="D41" s="80"/>
      <c r="E41" s="41"/>
      <c r="F41" s="41"/>
      <c r="G41" s="81"/>
      <c r="H41" s="41"/>
      <c r="I41" s="41"/>
      <c r="J41" s="81"/>
      <c r="K41" s="41"/>
    </row>
    <row r="42" spans="1:11">
      <c r="A42" s="80"/>
      <c r="B42" s="80"/>
      <c r="C42" s="80"/>
      <c r="D42" s="80"/>
      <c r="E42" s="41"/>
      <c r="F42" s="41"/>
      <c r="G42" s="81"/>
      <c r="H42" s="41"/>
      <c r="I42" s="41"/>
      <c r="J42" s="81"/>
      <c r="K42" s="41"/>
    </row>
    <row r="43" spans="1:11">
      <c r="A43" s="80"/>
      <c r="B43" s="80"/>
      <c r="C43" s="80"/>
      <c r="D43" s="80"/>
      <c r="E43" s="41"/>
      <c r="F43" s="41"/>
      <c r="G43" s="81"/>
      <c r="H43" s="41"/>
      <c r="I43" s="41"/>
      <c r="J43" s="81"/>
      <c r="K43" s="41"/>
    </row>
    <row r="44" spans="1:11">
      <c r="A44" s="80"/>
      <c r="B44" s="80"/>
      <c r="C44" s="80"/>
      <c r="D44" s="80"/>
      <c r="E44" s="41"/>
      <c r="F44" s="41"/>
      <c r="G44" s="81"/>
      <c r="H44" s="41"/>
      <c r="I44" s="41"/>
      <c r="J44" s="81"/>
      <c r="K44" s="41"/>
    </row>
    <row r="45" spans="1:11">
      <c r="A45" s="80"/>
      <c r="B45" s="80"/>
      <c r="C45" s="80"/>
      <c r="D45" s="80"/>
      <c r="E45" s="41"/>
      <c r="F45" s="41"/>
      <c r="G45" s="81"/>
      <c r="H45" s="41"/>
      <c r="I45" s="41"/>
      <c r="J45" s="81"/>
      <c r="K45" s="41"/>
    </row>
    <row r="46" spans="1:11">
      <c r="A46" s="80"/>
      <c r="B46" s="80"/>
      <c r="C46" s="80"/>
      <c r="D46" s="80"/>
      <c r="E46" s="41"/>
      <c r="F46" s="41"/>
      <c r="G46" s="81"/>
      <c r="H46" s="41"/>
      <c r="I46" s="41"/>
      <c r="J46" s="81"/>
      <c r="K46" s="41"/>
    </row>
    <row r="47" spans="1:11">
      <c r="A47" s="80"/>
      <c r="B47" s="80"/>
      <c r="C47" s="80"/>
      <c r="D47" s="80"/>
      <c r="E47" s="41"/>
      <c r="F47" s="41"/>
      <c r="G47" s="81"/>
      <c r="H47" s="41"/>
      <c r="I47" s="41"/>
      <c r="J47" s="81"/>
      <c r="K47" s="41"/>
    </row>
    <row r="48" spans="1:11">
      <c r="A48" s="80"/>
      <c r="B48" s="80"/>
      <c r="C48" s="80"/>
      <c r="D48" s="80"/>
      <c r="E48" s="41"/>
      <c r="F48" s="41"/>
      <c r="G48" s="81"/>
      <c r="H48" s="41"/>
      <c r="I48" s="41"/>
      <c r="J48" s="81"/>
      <c r="K48" s="41"/>
    </row>
    <row r="49" spans="1:14">
      <c r="A49" s="80"/>
      <c r="B49" s="80"/>
      <c r="C49" s="80"/>
      <c r="D49" s="80"/>
      <c r="E49" s="41"/>
      <c r="F49" s="41"/>
      <c r="G49" s="81"/>
      <c r="H49" s="41"/>
      <c r="I49" s="41"/>
      <c r="J49" s="81"/>
      <c r="K49" s="41"/>
    </row>
    <row r="50" spans="1:14">
      <c r="A50" s="80"/>
      <c r="B50" s="80"/>
      <c r="C50" s="80"/>
      <c r="D50" s="80"/>
      <c r="E50" s="41"/>
      <c r="F50" s="41"/>
      <c r="G50" s="81"/>
      <c r="H50" s="41"/>
      <c r="I50" s="41"/>
      <c r="J50" s="81"/>
      <c r="K50" s="41"/>
    </row>
    <row r="51" spans="1:14">
      <c r="A51" s="80"/>
      <c r="B51" s="80"/>
      <c r="C51" s="80"/>
      <c r="D51" s="80"/>
      <c r="E51" s="41"/>
      <c r="F51" s="41"/>
      <c r="G51" s="81"/>
      <c r="H51" s="41"/>
      <c r="I51" s="41"/>
      <c r="J51" s="81"/>
      <c r="K51" s="41"/>
      <c r="L51" s="59"/>
      <c r="M51" s="59"/>
      <c r="N51" s="59"/>
    </row>
    <row r="52" spans="1:14" ht="18" customHeight="1">
      <c r="A52" s="721" t="s">
        <v>430</v>
      </c>
      <c r="B52" s="721"/>
      <c r="C52" s="721"/>
      <c r="D52" s="721"/>
      <c r="E52" s="721"/>
      <c r="F52" s="721"/>
      <c r="G52" s="721"/>
      <c r="H52" s="721"/>
      <c r="I52" s="721"/>
      <c r="J52" s="721"/>
      <c r="K52" s="721"/>
    </row>
  </sheetData>
  <mergeCells count="14">
    <mergeCell ref="A52:K52"/>
    <mergeCell ref="A21:K21"/>
    <mergeCell ref="A22:K22"/>
    <mergeCell ref="A23:K23"/>
    <mergeCell ref="A24:K24"/>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rowBreaks count="1" manualBreakCount="1">
    <brk id="19" max="10" man="1"/>
  </rowBreaks>
  <colBreaks count="1" manualBreakCount="1">
    <brk id="11"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P51"/>
  <sheetViews>
    <sheetView rightToLeft="1" view="pageBreakPreview" zoomScaleNormal="100" zoomScaleSheetLayoutView="100" workbookViewId="0">
      <selection activeCell="A14" sqref="A14"/>
    </sheetView>
  </sheetViews>
  <sheetFormatPr defaultColWidth="9.140625" defaultRowHeight="12.75"/>
  <cols>
    <col min="1" max="1" width="21.5703125" style="37" customWidth="1"/>
    <col min="2" max="3" width="9.85546875" style="7" customWidth="1"/>
    <col min="4" max="7" width="9.85546875" style="40" customWidth="1"/>
    <col min="8" max="9" width="9.85546875" style="7" customWidth="1"/>
    <col min="10" max="10" width="9.85546875" style="40" customWidth="1"/>
    <col min="11" max="11" width="22" style="37" customWidth="1"/>
    <col min="12" max="16384" width="9.140625" style="7"/>
  </cols>
  <sheetData>
    <row r="1" spans="1:16" s="3" customFormat="1" ht="30.75">
      <c r="A1" s="370" t="s">
        <v>135</v>
      </c>
      <c r="B1" s="371"/>
      <c r="C1" s="371"/>
      <c r="D1" s="371"/>
      <c r="E1" s="371"/>
      <c r="F1" s="371"/>
      <c r="G1" s="371"/>
      <c r="H1" s="371"/>
      <c r="I1" s="371"/>
      <c r="J1" s="371"/>
      <c r="K1" s="372" t="s">
        <v>136</v>
      </c>
    </row>
    <row r="2" spans="1:16" s="3" customFormat="1" ht="12" customHeight="1">
      <c r="A2" s="64"/>
      <c r="B2" s="65"/>
      <c r="C2" s="65"/>
      <c r="D2" s="65"/>
      <c r="E2" s="65"/>
      <c r="F2" s="65"/>
      <c r="G2" s="64"/>
      <c r="H2" s="65"/>
      <c r="I2" s="65"/>
      <c r="J2" s="65"/>
      <c r="K2" s="65"/>
    </row>
    <row r="3" spans="1:16" s="414" customFormat="1" ht="23.25">
      <c r="A3" s="836" t="s">
        <v>85</v>
      </c>
      <c r="B3" s="836"/>
      <c r="C3" s="836"/>
      <c r="D3" s="836"/>
      <c r="E3" s="836"/>
      <c r="F3" s="836"/>
      <c r="G3" s="836"/>
      <c r="H3" s="836"/>
      <c r="I3" s="836"/>
      <c r="J3" s="836"/>
      <c r="K3" s="836"/>
    </row>
    <row r="4" spans="1:16" s="415" customFormat="1" ht="21.75">
      <c r="A4" s="790" t="s">
        <v>541</v>
      </c>
      <c r="B4" s="854"/>
      <c r="C4" s="854"/>
      <c r="D4" s="854"/>
      <c r="E4" s="854"/>
      <c r="F4" s="854"/>
      <c r="G4" s="854"/>
      <c r="H4" s="854"/>
      <c r="I4" s="854"/>
      <c r="J4" s="854"/>
      <c r="K4" s="854"/>
    </row>
    <row r="5" spans="1:16" ht="15">
      <c r="A5" s="771" t="s">
        <v>210</v>
      </c>
      <c r="B5" s="771"/>
      <c r="C5" s="771"/>
      <c r="D5" s="771"/>
      <c r="E5" s="771"/>
      <c r="F5" s="771"/>
      <c r="G5" s="771"/>
      <c r="H5" s="771"/>
      <c r="I5" s="771"/>
      <c r="J5" s="771"/>
      <c r="K5" s="771"/>
    </row>
    <row r="6" spans="1:16" ht="15">
      <c r="A6" s="772" t="s">
        <v>542</v>
      </c>
      <c r="B6" s="772"/>
      <c r="C6" s="772"/>
      <c r="D6" s="772"/>
      <c r="E6" s="772"/>
      <c r="F6" s="772"/>
      <c r="G6" s="772"/>
      <c r="H6" s="772"/>
      <c r="I6" s="772"/>
      <c r="J6" s="772"/>
      <c r="K6" s="772"/>
    </row>
    <row r="7" spans="1:16" ht="15.75">
      <c r="A7" s="4" t="s">
        <v>202</v>
      </c>
      <c r="B7" s="5"/>
      <c r="C7" s="5"/>
      <c r="D7" s="6"/>
      <c r="E7" s="6"/>
      <c r="F7" s="5"/>
      <c r="G7" s="5"/>
      <c r="H7" s="6"/>
      <c r="I7" s="6"/>
      <c r="J7" s="5"/>
      <c r="K7" s="8" t="s">
        <v>201</v>
      </c>
    </row>
    <row r="8" spans="1:16" ht="37.5" customHeight="1" thickBot="1">
      <c r="A8" s="873" t="s">
        <v>432</v>
      </c>
      <c r="B8" s="865" t="s">
        <v>239</v>
      </c>
      <c r="C8" s="865"/>
      <c r="D8" s="865"/>
      <c r="E8" s="865" t="s">
        <v>242</v>
      </c>
      <c r="F8" s="865"/>
      <c r="G8" s="865"/>
      <c r="H8" s="865" t="s">
        <v>243</v>
      </c>
      <c r="I8" s="865"/>
      <c r="J8" s="865"/>
      <c r="K8" s="794" t="s">
        <v>431</v>
      </c>
    </row>
    <row r="9" spans="1:16" s="39" customFormat="1" ht="23.25" customHeight="1" thickTop="1" thickBot="1">
      <c r="A9" s="874"/>
      <c r="B9" s="877" t="s">
        <v>278</v>
      </c>
      <c r="C9" s="877" t="s">
        <v>375</v>
      </c>
      <c r="D9" s="878" t="s">
        <v>1</v>
      </c>
      <c r="E9" s="877" t="s">
        <v>278</v>
      </c>
      <c r="F9" s="877" t="s">
        <v>375</v>
      </c>
      <c r="G9" s="878" t="s">
        <v>1</v>
      </c>
      <c r="H9" s="877" t="s">
        <v>278</v>
      </c>
      <c r="I9" s="877" t="s">
        <v>375</v>
      </c>
      <c r="J9" s="878" t="s">
        <v>86</v>
      </c>
      <c r="K9" s="876"/>
    </row>
    <row r="10" spans="1:16" s="36" customFormat="1" ht="23.25" customHeight="1" thickTop="1">
      <c r="A10" s="875"/>
      <c r="B10" s="813"/>
      <c r="C10" s="813"/>
      <c r="D10" s="801"/>
      <c r="E10" s="813"/>
      <c r="F10" s="813"/>
      <c r="G10" s="801"/>
      <c r="H10" s="813"/>
      <c r="I10" s="813"/>
      <c r="J10" s="801" t="s">
        <v>87</v>
      </c>
      <c r="K10" s="795"/>
      <c r="O10" s="79" t="s">
        <v>137</v>
      </c>
      <c r="P10" s="79" t="s">
        <v>138</v>
      </c>
    </row>
    <row r="11" spans="1:16" s="36" customFormat="1" ht="24.75" customHeight="1" thickBot="1">
      <c r="A11" s="255">
        <v>-20</v>
      </c>
      <c r="B11" s="472">
        <v>3</v>
      </c>
      <c r="C11" s="472">
        <v>3</v>
      </c>
      <c r="D11" s="259">
        <f>B11+C11</f>
        <v>6</v>
      </c>
      <c r="E11" s="472">
        <v>22</v>
      </c>
      <c r="F11" s="472">
        <v>22</v>
      </c>
      <c r="G11" s="259">
        <f>E11+F11</f>
        <v>44</v>
      </c>
      <c r="H11" s="259">
        <f>B11+E11</f>
        <v>25</v>
      </c>
      <c r="I11" s="259">
        <f>C11+F11</f>
        <v>25</v>
      </c>
      <c r="J11" s="259">
        <f>H11+I11</f>
        <v>50</v>
      </c>
      <c r="K11" s="260">
        <v>-20</v>
      </c>
      <c r="N11" s="75">
        <v>-20</v>
      </c>
      <c r="O11" s="36">
        <f>D11</f>
        <v>6</v>
      </c>
      <c r="P11" s="36">
        <f>G11</f>
        <v>44</v>
      </c>
    </row>
    <row r="12" spans="1:16" s="36" customFormat="1" ht="24.75" customHeight="1" thickTop="1" thickBot="1">
      <c r="A12" s="256" t="s">
        <v>2</v>
      </c>
      <c r="B12" s="473">
        <v>102</v>
      </c>
      <c r="C12" s="473">
        <v>95</v>
      </c>
      <c r="D12" s="261">
        <f t="shared" ref="D12:D19" si="0">B12+C12</f>
        <v>197</v>
      </c>
      <c r="E12" s="473">
        <v>237</v>
      </c>
      <c r="F12" s="473">
        <v>212</v>
      </c>
      <c r="G12" s="261">
        <f t="shared" ref="G12:G18" si="1">E12+F12</f>
        <v>449</v>
      </c>
      <c r="H12" s="261">
        <f>B12+E12</f>
        <v>339</v>
      </c>
      <c r="I12" s="261">
        <f>C12+F12</f>
        <v>307</v>
      </c>
      <c r="J12" s="261">
        <f t="shared" ref="J12:J17" si="2">H12+I12</f>
        <v>646</v>
      </c>
      <c r="K12" s="262" t="s">
        <v>2</v>
      </c>
      <c r="N12" s="76" t="s">
        <v>2</v>
      </c>
      <c r="O12" s="36">
        <f>D12</f>
        <v>197</v>
      </c>
      <c r="P12" s="36">
        <f t="shared" ref="P12:P19" si="3">G12</f>
        <v>449</v>
      </c>
    </row>
    <row r="13" spans="1:16" s="36" customFormat="1" ht="24.75" customHeight="1" thickTop="1" thickBot="1">
      <c r="A13" s="257" t="s">
        <v>3</v>
      </c>
      <c r="B13" s="474">
        <v>243</v>
      </c>
      <c r="C13" s="474">
        <v>246</v>
      </c>
      <c r="D13" s="263">
        <f t="shared" si="0"/>
        <v>489</v>
      </c>
      <c r="E13" s="474">
        <v>697</v>
      </c>
      <c r="F13" s="474">
        <v>638</v>
      </c>
      <c r="G13" s="263">
        <f t="shared" si="1"/>
        <v>1335</v>
      </c>
      <c r="H13" s="263">
        <f t="shared" ref="H13:H18" si="4">B13+E13</f>
        <v>940</v>
      </c>
      <c r="I13" s="259">
        <f t="shared" ref="I13:I19" si="5">C13+F13</f>
        <v>884</v>
      </c>
      <c r="J13" s="263">
        <f t="shared" si="2"/>
        <v>1824</v>
      </c>
      <c r="K13" s="264" t="s">
        <v>3</v>
      </c>
      <c r="N13" s="77" t="s">
        <v>3</v>
      </c>
      <c r="O13" s="36">
        <f t="shared" ref="O13:O17" si="6">D13</f>
        <v>489</v>
      </c>
      <c r="P13" s="36">
        <f t="shared" si="3"/>
        <v>1335</v>
      </c>
    </row>
    <row r="14" spans="1:16" s="36" customFormat="1" ht="24.75" customHeight="1" thickTop="1" thickBot="1">
      <c r="A14" s="256" t="s">
        <v>4</v>
      </c>
      <c r="B14" s="473">
        <v>285</v>
      </c>
      <c r="C14" s="473">
        <v>231</v>
      </c>
      <c r="D14" s="261">
        <f t="shared" si="0"/>
        <v>516</v>
      </c>
      <c r="E14" s="473">
        <v>915</v>
      </c>
      <c r="F14" s="473">
        <v>848</v>
      </c>
      <c r="G14" s="261">
        <f t="shared" si="1"/>
        <v>1763</v>
      </c>
      <c r="H14" s="261">
        <f t="shared" si="4"/>
        <v>1200</v>
      </c>
      <c r="I14" s="261">
        <f t="shared" si="5"/>
        <v>1079</v>
      </c>
      <c r="J14" s="261">
        <f>H14+I14</f>
        <v>2279</v>
      </c>
      <c r="K14" s="262" t="s">
        <v>4</v>
      </c>
      <c r="N14" s="76" t="s">
        <v>4</v>
      </c>
      <c r="O14" s="36">
        <f t="shared" si="6"/>
        <v>516</v>
      </c>
      <c r="P14" s="36">
        <f t="shared" si="3"/>
        <v>1763</v>
      </c>
    </row>
    <row r="15" spans="1:16" s="36" customFormat="1" ht="24.75" customHeight="1" thickTop="1" thickBot="1">
      <c r="A15" s="257" t="s">
        <v>5</v>
      </c>
      <c r="B15" s="474">
        <v>179</v>
      </c>
      <c r="C15" s="474">
        <v>188</v>
      </c>
      <c r="D15" s="263">
        <f t="shared" si="0"/>
        <v>367</v>
      </c>
      <c r="E15" s="474">
        <v>560</v>
      </c>
      <c r="F15" s="474">
        <v>533</v>
      </c>
      <c r="G15" s="263">
        <f t="shared" si="1"/>
        <v>1093</v>
      </c>
      <c r="H15" s="263">
        <f t="shared" si="4"/>
        <v>739</v>
      </c>
      <c r="I15" s="259">
        <f t="shared" si="5"/>
        <v>721</v>
      </c>
      <c r="J15" s="263">
        <f>H15+I15</f>
        <v>1460</v>
      </c>
      <c r="K15" s="264" t="s">
        <v>5</v>
      </c>
      <c r="N15" s="77" t="s">
        <v>5</v>
      </c>
      <c r="O15" s="36">
        <f t="shared" si="6"/>
        <v>367</v>
      </c>
      <c r="P15" s="36">
        <f t="shared" si="3"/>
        <v>1093</v>
      </c>
    </row>
    <row r="16" spans="1:16" s="36" customFormat="1" ht="24.75" customHeight="1" thickTop="1" thickBot="1">
      <c r="A16" s="256" t="s">
        <v>6</v>
      </c>
      <c r="B16" s="473">
        <v>52</v>
      </c>
      <c r="C16" s="473">
        <v>53</v>
      </c>
      <c r="D16" s="261">
        <f t="shared" si="0"/>
        <v>105</v>
      </c>
      <c r="E16" s="473">
        <v>122</v>
      </c>
      <c r="F16" s="473">
        <v>109</v>
      </c>
      <c r="G16" s="261">
        <f t="shared" si="1"/>
        <v>231</v>
      </c>
      <c r="H16" s="261">
        <f t="shared" si="4"/>
        <v>174</v>
      </c>
      <c r="I16" s="261">
        <f t="shared" si="5"/>
        <v>162</v>
      </c>
      <c r="J16" s="261">
        <f t="shared" si="2"/>
        <v>336</v>
      </c>
      <c r="K16" s="262" t="s">
        <v>6</v>
      </c>
      <c r="N16" s="76" t="s">
        <v>6</v>
      </c>
      <c r="O16" s="36">
        <f>D16</f>
        <v>105</v>
      </c>
      <c r="P16" s="36">
        <f t="shared" si="3"/>
        <v>231</v>
      </c>
    </row>
    <row r="17" spans="1:16" s="36" customFormat="1" ht="24.75" customHeight="1" thickTop="1" thickBot="1">
      <c r="A17" s="257" t="s">
        <v>7</v>
      </c>
      <c r="B17" s="474">
        <v>5</v>
      </c>
      <c r="C17" s="474">
        <v>4</v>
      </c>
      <c r="D17" s="263">
        <f t="shared" si="0"/>
        <v>9</v>
      </c>
      <c r="E17" s="474">
        <v>10</v>
      </c>
      <c r="F17" s="474">
        <v>12</v>
      </c>
      <c r="G17" s="263">
        <f t="shared" si="1"/>
        <v>22</v>
      </c>
      <c r="H17" s="263">
        <f t="shared" si="4"/>
        <v>15</v>
      </c>
      <c r="I17" s="259">
        <f>C17+F17</f>
        <v>16</v>
      </c>
      <c r="J17" s="263">
        <f t="shared" si="2"/>
        <v>31</v>
      </c>
      <c r="K17" s="264" t="s">
        <v>7</v>
      </c>
      <c r="N17" s="77" t="s">
        <v>7</v>
      </c>
      <c r="O17" s="36">
        <f t="shared" si="6"/>
        <v>9</v>
      </c>
      <c r="P17" s="36">
        <f t="shared" si="3"/>
        <v>22</v>
      </c>
    </row>
    <row r="18" spans="1:16" s="36" customFormat="1" ht="24.75" customHeight="1" thickTop="1" thickBot="1">
      <c r="A18" s="258" t="s">
        <v>49</v>
      </c>
      <c r="B18" s="475">
        <v>1</v>
      </c>
      <c r="C18" s="475">
        <v>1</v>
      </c>
      <c r="D18" s="265">
        <f t="shared" si="0"/>
        <v>2</v>
      </c>
      <c r="E18" s="475">
        <v>0</v>
      </c>
      <c r="F18" s="475">
        <v>0</v>
      </c>
      <c r="G18" s="265">
        <f t="shared" si="1"/>
        <v>0</v>
      </c>
      <c r="H18" s="265">
        <f t="shared" si="4"/>
        <v>1</v>
      </c>
      <c r="I18" s="261">
        <f t="shared" si="5"/>
        <v>1</v>
      </c>
      <c r="J18" s="265">
        <f>H18+I18</f>
        <v>2</v>
      </c>
      <c r="K18" s="266" t="s">
        <v>49</v>
      </c>
      <c r="N18" s="78" t="s">
        <v>49</v>
      </c>
      <c r="O18" s="36">
        <f>D18</f>
        <v>2</v>
      </c>
      <c r="P18" s="36">
        <f t="shared" si="3"/>
        <v>0</v>
      </c>
    </row>
    <row r="19" spans="1:16" s="36" customFormat="1" ht="24.75" customHeight="1" thickTop="1">
      <c r="A19" s="342" t="s">
        <v>371</v>
      </c>
      <c r="B19" s="294">
        <v>0</v>
      </c>
      <c r="C19" s="294">
        <v>0</v>
      </c>
      <c r="D19" s="296">
        <f t="shared" si="0"/>
        <v>0</v>
      </c>
      <c r="E19" s="294">
        <v>3</v>
      </c>
      <c r="F19" s="294">
        <v>1</v>
      </c>
      <c r="G19" s="296">
        <f>F19+E19</f>
        <v>4</v>
      </c>
      <c r="H19" s="296">
        <f t="shared" ref="H19" si="7">B19+E19</f>
        <v>3</v>
      </c>
      <c r="I19" s="296">
        <f t="shared" si="5"/>
        <v>1</v>
      </c>
      <c r="J19" s="296">
        <f>H19+I19</f>
        <v>4</v>
      </c>
      <c r="K19" s="343" t="s">
        <v>384</v>
      </c>
      <c r="N19" s="339"/>
      <c r="P19" s="36">
        <f t="shared" si="3"/>
        <v>4</v>
      </c>
    </row>
    <row r="20" spans="1:16" s="36" customFormat="1" ht="24.75" customHeight="1">
      <c r="A20" s="340" t="s">
        <v>23</v>
      </c>
      <c r="B20" s="337">
        <f>SUM(B11:B19)</f>
        <v>870</v>
      </c>
      <c r="C20" s="337">
        <f t="shared" ref="C20:J20" si="8">SUM(C11:C19)</f>
        <v>821</v>
      </c>
      <c r="D20" s="421">
        <f t="shared" si="8"/>
        <v>1691</v>
      </c>
      <c r="E20" s="337">
        <f>SUM(E11:E19)</f>
        <v>2566</v>
      </c>
      <c r="F20" s="337">
        <f t="shared" si="8"/>
        <v>2375</v>
      </c>
      <c r="G20" s="421">
        <f t="shared" si="8"/>
        <v>4941</v>
      </c>
      <c r="H20" s="421">
        <f t="shared" si="8"/>
        <v>3436</v>
      </c>
      <c r="I20" s="421">
        <f t="shared" si="8"/>
        <v>3196</v>
      </c>
      <c r="J20" s="421">
        <f t="shared" si="8"/>
        <v>6632</v>
      </c>
      <c r="K20" s="341" t="s">
        <v>24</v>
      </c>
      <c r="P20" s="491"/>
    </row>
    <row r="21" spans="1:16" s="1" customFormat="1" ht="23.25">
      <c r="A21" s="420"/>
      <c r="B21" s="420"/>
      <c r="C21" s="420"/>
      <c r="D21" s="420"/>
      <c r="E21" s="420"/>
      <c r="F21" s="420"/>
      <c r="G21" s="420"/>
      <c r="H21" s="420"/>
      <c r="I21" s="420"/>
      <c r="J21" s="420"/>
      <c r="K21" s="420"/>
      <c r="L21" s="420"/>
      <c r="M21" s="420"/>
      <c r="N21" s="417"/>
      <c r="O21" s="417"/>
    </row>
    <row r="22" spans="1:16" s="1" customFormat="1" ht="23.25">
      <c r="A22" s="836" t="s">
        <v>151</v>
      </c>
      <c r="B22" s="836"/>
      <c r="C22" s="836"/>
      <c r="D22" s="836"/>
      <c r="E22" s="836"/>
      <c r="F22" s="836"/>
      <c r="G22" s="836"/>
      <c r="H22" s="836"/>
      <c r="I22" s="836"/>
      <c r="J22" s="836"/>
      <c r="K22" s="836"/>
      <c r="L22" s="417"/>
      <c r="M22" s="417"/>
      <c r="N22" s="417"/>
    </row>
    <row r="23" spans="1:16" s="1" customFormat="1" ht="21.75">
      <c r="A23" s="860" t="s">
        <v>541</v>
      </c>
      <c r="B23" s="868"/>
      <c r="C23" s="868"/>
      <c r="D23" s="868"/>
      <c r="E23" s="868"/>
      <c r="F23" s="868"/>
      <c r="G23" s="868"/>
      <c r="H23" s="868"/>
      <c r="I23" s="868"/>
      <c r="J23" s="868"/>
      <c r="K23" s="868"/>
      <c r="L23" s="418"/>
      <c r="M23" s="418"/>
      <c r="N23" s="418"/>
    </row>
    <row r="24" spans="1:16" s="1" customFormat="1" ht="15">
      <c r="A24" s="772" t="s">
        <v>471</v>
      </c>
      <c r="B24" s="772"/>
      <c r="C24" s="772"/>
      <c r="D24" s="772"/>
      <c r="E24" s="772"/>
      <c r="F24" s="772"/>
      <c r="G24" s="772"/>
      <c r="H24" s="772"/>
      <c r="I24" s="772"/>
      <c r="J24" s="772"/>
      <c r="K24" s="772"/>
      <c r="L24" s="419"/>
      <c r="M24" s="419"/>
      <c r="N24" s="419"/>
    </row>
    <row r="25" spans="1:16" s="1" customFormat="1" ht="15">
      <c r="A25" s="772" t="s">
        <v>542</v>
      </c>
      <c r="B25" s="772"/>
      <c r="C25" s="772"/>
      <c r="D25" s="772"/>
      <c r="E25" s="772"/>
      <c r="F25" s="772"/>
      <c r="G25" s="772"/>
      <c r="H25" s="772"/>
      <c r="I25" s="772"/>
      <c r="J25" s="772"/>
      <c r="K25" s="772"/>
      <c r="L25" s="419"/>
      <c r="M25" s="419"/>
      <c r="N25" s="419"/>
    </row>
    <row r="26" spans="1:16" ht="17.25" customHeight="1">
      <c r="A26" s="80"/>
      <c r="B26" s="41"/>
      <c r="C26" s="41"/>
      <c r="D26" s="82"/>
      <c r="E26" s="82"/>
      <c r="F26" s="82"/>
      <c r="G26" s="82"/>
      <c r="H26" s="41"/>
      <c r="I26" s="41"/>
      <c r="J26" s="82"/>
      <c r="K26" s="80"/>
    </row>
    <row r="27" spans="1:16" ht="17.25" customHeight="1">
      <c r="A27" s="80"/>
      <c r="B27" s="41"/>
      <c r="C27" s="41"/>
      <c r="D27" s="82"/>
      <c r="E27" s="82"/>
      <c r="F27" s="82"/>
      <c r="G27" s="82"/>
      <c r="H27" s="41"/>
      <c r="I27" s="41"/>
      <c r="J27" s="82"/>
      <c r="K27" s="80"/>
    </row>
    <row r="28" spans="1:16" ht="17.25" customHeight="1">
      <c r="A28" s="80"/>
      <c r="B28" s="41"/>
      <c r="C28" s="41"/>
      <c r="D28" s="82"/>
      <c r="E28" s="82"/>
      <c r="F28" s="82"/>
      <c r="G28" s="82"/>
      <c r="H28" s="41"/>
      <c r="I28" s="41"/>
      <c r="J28" s="82"/>
      <c r="K28" s="80"/>
    </row>
    <row r="29" spans="1:16" ht="17.25" customHeight="1">
      <c r="A29" s="80"/>
      <c r="B29" s="41"/>
      <c r="C29" s="41"/>
      <c r="D29" s="82"/>
      <c r="E29" s="82"/>
      <c r="F29" s="82"/>
      <c r="G29" s="82"/>
      <c r="H29" s="41"/>
      <c r="I29" s="41"/>
      <c r="J29" s="82"/>
      <c r="K29" s="80"/>
    </row>
    <row r="30" spans="1:16" ht="20.25" customHeight="1">
      <c r="A30" s="80"/>
      <c r="B30" s="41"/>
      <c r="C30" s="41"/>
      <c r="D30" s="82"/>
      <c r="E30" s="82"/>
      <c r="F30" s="82"/>
      <c r="G30" s="82"/>
      <c r="H30" s="41"/>
      <c r="I30" s="41"/>
      <c r="J30" s="82"/>
      <c r="K30" s="80"/>
    </row>
    <row r="31" spans="1:16" ht="20.25" customHeight="1">
      <c r="A31" s="80"/>
      <c r="B31" s="41"/>
      <c r="C31" s="41"/>
      <c r="D31" s="82"/>
      <c r="E31" s="82"/>
      <c r="F31" s="82"/>
      <c r="G31" s="82"/>
      <c r="H31" s="41"/>
      <c r="I31" s="41"/>
      <c r="J31" s="82"/>
      <c r="K31" s="80"/>
    </row>
    <row r="32" spans="1:16" ht="20.25" customHeight="1">
      <c r="A32" s="80"/>
      <c r="B32" s="41"/>
      <c r="C32" s="41"/>
      <c r="D32" s="82"/>
      <c r="E32" s="82"/>
      <c r="F32" s="82"/>
      <c r="G32" s="82"/>
      <c r="H32" s="41"/>
      <c r="I32" s="41"/>
      <c r="J32" s="82"/>
      <c r="K32" s="80"/>
    </row>
    <row r="33" spans="1:11" ht="20.25" customHeight="1">
      <c r="A33" s="80"/>
      <c r="B33" s="41"/>
      <c r="C33" s="41"/>
      <c r="D33" s="82"/>
      <c r="E33" s="82"/>
      <c r="F33" s="82"/>
      <c r="G33" s="82"/>
      <c r="H33" s="41"/>
      <c r="I33" s="41"/>
      <c r="J33" s="82"/>
      <c r="K33" s="80"/>
    </row>
    <row r="34" spans="1:11" ht="20.25" customHeight="1">
      <c r="A34" s="80"/>
      <c r="B34" s="41"/>
      <c r="C34" s="41"/>
      <c r="D34" s="82"/>
      <c r="E34" s="82"/>
      <c r="F34" s="82"/>
      <c r="G34" s="82"/>
      <c r="H34" s="41"/>
      <c r="I34" s="41"/>
      <c r="J34" s="82"/>
      <c r="K34" s="80"/>
    </row>
    <row r="35" spans="1:11" ht="20.25" customHeight="1">
      <c r="A35" s="80"/>
      <c r="B35" s="41"/>
      <c r="C35" s="41"/>
      <c r="D35" s="82"/>
      <c r="E35" s="82"/>
      <c r="F35" s="82"/>
      <c r="G35" s="82"/>
      <c r="H35" s="41"/>
      <c r="I35" s="41"/>
      <c r="J35" s="82"/>
      <c r="K35" s="80"/>
    </row>
    <row r="36" spans="1:11" ht="20.25" customHeight="1">
      <c r="A36" s="80"/>
      <c r="B36" s="41"/>
      <c r="C36" s="41"/>
      <c r="D36" s="82"/>
      <c r="E36" s="82"/>
      <c r="F36" s="82"/>
      <c r="G36" s="82"/>
      <c r="H36" s="41"/>
      <c r="I36" s="41"/>
      <c r="J36" s="82"/>
      <c r="K36" s="80"/>
    </row>
    <row r="37" spans="1:11" ht="20.25" customHeight="1">
      <c r="A37" s="80"/>
      <c r="B37" s="41"/>
      <c r="C37" s="41"/>
      <c r="D37" s="82"/>
      <c r="E37" s="82"/>
      <c r="F37" s="82"/>
      <c r="G37" s="82"/>
      <c r="H37" s="41"/>
      <c r="I37" s="41"/>
      <c r="J37" s="82"/>
      <c r="K37" s="80"/>
    </row>
    <row r="38" spans="1:11" ht="20.25" customHeight="1">
      <c r="A38" s="80"/>
      <c r="B38" s="41"/>
      <c r="C38" s="41"/>
      <c r="D38" s="82"/>
      <c r="E38" s="82"/>
      <c r="F38" s="82"/>
      <c r="G38" s="82"/>
      <c r="H38" s="41"/>
      <c r="I38" s="41"/>
      <c r="J38" s="82"/>
      <c r="K38" s="80"/>
    </row>
    <row r="39" spans="1:11" ht="20.25" customHeight="1">
      <c r="A39" s="80"/>
      <c r="B39" s="41"/>
      <c r="C39" s="41"/>
      <c r="D39" s="82"/>
      <c r="E39" s="82"/>
      <c r="F39" s="82"/>
      <c r="G39" s="82"/>
      <c r="H39" s="41"/>
      <c r="I39" s="41"/>
      <c r="J39" s="82"/>
      <c r="K39" s="80"/>
    </row>
    <row r="40" spans="1:11" ht="20.25" customHeight="1">
      <c r="A40" s="80"/>
      <c r="B40" s="41"/>
      <c r="C40" s="41"/>
      <c r="D40" s="82"/>
      <c r="E40" s="82"/>
      <c r="F40" s="82"/>
      <c r="G40" s="82"/>
      <c r="H40" s="41"/>
      <c r="I40" s="41"/>
      <c r="J40" s="82"/>
      <c r="K40" s="80"/>
    </row>
    <row r="41" spans="1:11" ht="20.25" customHeight="1">
      <c r="A41" s="80"/>
      <c r="B41" s="41"/>
      <c r="C41" s="41"/>
      <c r="D41" s="82"/>
      <c r="E41" s="82"/>
      <c r="F41" s="82"/>
      <c r="G41" s="82"/>
      <c r="H41" s="41"/>
      <c r="I41" s="41"/>
      <c r="J41" s="82"/>
      <c r="K41" s="80"/>
    </row>
    <row r="42" spans="1:11">
      <c r="A42" s="80"/>
      <c r="B42" s="41"/>
      <c r="C42" s="41"/>
      <c r="D42" s="82"/>
      <c r="E42" s="82"/>
      <c r="F42" s="82"/>
      <c r="G42" s="82"/>
      <c r="H42" s="41"/>
      <c r="I42" s="41"/>
      <c r="J42" s="82"/>
      <c r="K42" s="80"/>
    </row>
    <row r="43" spans="1:11">
      <c r="A43" s="80"/>
      <c r="B43" s="41"/>
      <c r="C43" s="41"/>
      <c r="D43" s="82"/>
      <c r="E43" s="82"/>
      <c r="F43" s="82"/>
      <c r="G43" s="82"/>
      <c r="H43" s="41"/>
      <c r="I43" s="41"/>
      <c r="J43" s="82"/>
      <c r="K43" s="80"/>
    </row>
    <row r="44" spans="1:11">
      <c r="A44" s="80"/>
      <c r="B44" s="41"/>
      <c r="C44" s="41"/>
      <c r="D44" s="82"/>
      <c r="E44" s="82"/>
      <c r="F44" s="82"/>
      <c r="G44" s="82"/>
      <c r="H44" s="41"/>
      <c r="I44" s="41"/>
      <c r="J44" s="82"/>
      <c r="K44" s="80"/>
    </row>
    <row r="45" spans="1:11">
      <c r="A45" s="80"/>
      <c r="B45" s="41"/>
      <c r="C45" s="41"/>
      <c r="D45" s="82"/>
      <c r="E45" s="82"/>
      <c r="F45" s="82"/>
      <c r="G45" s="82"/>
      <c r="H45" s="41"/>
      <c r="I45" s="41"/>
      <c r="J45" s="82"/>
      <c r="K45" s="80"/>
    </row>
    <row r="46" spans="1:11">
      <c r="A46" s="80"/>
      <c r="B46" s="41"/>
      <c r="C46" s="41"/>
      <c r="D46" s="82"/>
      <c r="E46" s="82"/>
      <c r="F46" s="82"/>
      <c r="G46" s="82"/>
      <c r="H46" s="41"/>
      <c r="I46" s="41"/>
      <c r="J46" s="82"/>
      <c r="K46" s="80"/>
    </row>
    <row r="47" spans="1:11" ht="18.75" customHeight="1">
      <c r="A47" s="80"/>
      <c r="B47" s="41"/>
      <c r="C47" s="41"/>
      <c r="D47" s="82"/>
      <c r="E47" s="82"/>
      <c r="F47" s="82"/>
      <c r="G47" s="82"/>
      <c r="H47" s="41"/>
      <c r="I47" s="41"/>
      <c r="J47" s="82"/>
      <c r="K47" s="80"/>
    </row>
    <row r="48" spans="1:11" ht="18.75" customHeight="1">
      <c r="A48" s="80"/>
      <c r="B48" s="41"/>
      <c r="C48" s="41"/>
      <c r="D48" s="82"/>
      <c r="E48" s="82"/>
      <c r="F48" s="82"/>
      <c r="G48" s="82"/>
      <c r="H48" s="41"/>
      <c r="I48" s="41"/>
      <c r="J48" s="82"/>
      <c r="K48" s="80"/>
    </row>
    <row r="49" spans="1:11" ht="26.25" customHeight="1">
      <c r="A49" s="760" t="s">
        <v>433</v>
      </c>
      <c r="B49" s="760"/>
      <c r="C49" s="760"/>
      <c r="D49" s="760"/>
      <c r="E49" s="760"/>
      <c r="F49" s="760"/>
      <c r="G49" s="760"/>
      <c r="H49" s="760"/>
      <c r="I49" s="760"/>
      <c r="J49" s="760"/>
      <c r="K49" s="760"/>
    </row>
    <row r="50" spans="1:11">
      <c r="A50" s="80"/>
      <c r="B50" s="41"/>
      <c r="C50" s="41"/>
      <c r="D50" s="82"/>
      <c r="E50" s="82"/>
      <c r="F50" s="82"/>
      <c r="G50" s="82"/>
      <c r="H50" s="41"/>
      <c r="I50" s="41"/>
      <c r="J50" s="82"/>
      <c r="K50" s="80"/>
    </row>
    <row r="51" spans="1:11">
      <c r="A51" s="80"/>
      <c r="B51" s="41"/>
      <c r="C51" s="41"/>
      <c r="D51" s="82"/>
      <c r="E51" s="82"/>
      <c r="F51" s="82"/>
      <c r="G51" s="82"/>
      <c r="H51" s="41"/>
      <c r="I51" s="41"/>
      <c r="J51" s="82"/>
      <c r="K51" s="80"/>
    </row>
  </sheetData>
  <mergeCells count="23">
    <mergeCell ref="G9:G10"/>
    <mergeCell ref="H9:H10"/>
    <mergeCell ref="A49:K49"/>
    <mergeCell ref="A22:K22"/>
    <mergeCell ref="A23:K23"/>
    <mergeCell ref="A24:K24"/>
    <mergeCell ref="A25:K25"/>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rowBreaks count="1" manualBreakCount="1">
    <brk id="20"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AE52"/>
  <sheetViews>
    <sheetView rightToLeft="1" view="pageBreakPreview" zoomScaleNormal="100" zoomScaleSheetLayoutView="100" workbookViewId="0">
      <selection activeCell="A12" sqref="A12"/>
    </sheetView>
  </sheetViews>
  <sheetFormatPr defaultColWidth="9.140625" defaultRowHeight="12.75"/>
  <cols>
    <col min="1" max="1" width="20.5703125" style="13" customWidth="1"/>
    <col min="2" max="10" width="10.140625" style="13" customWidth="1"/>
    <col min="11" max="11" width="22.85546875" style="13" customWidth="1"/>
    <col min="12" max="12" width="15.140625" style="3" customWidth="1"/>
    <col min="13" max="16" width="6.42578125" style="3" customWidth="1"/>
    <col min="17" max="16384" width="9.140625" style="3"/>
  </cols>
  <sheetData>
    <row r="1" spans="1:31" ht="30.75">
      <c r="A1" s="370" t="s">
        <v>135</v>
      </c>
      <c r="B1" s="371"/>
      <c r="C1" s="371"/>
      <c r="D1" s="371"/>
      <c r="E1" s="371"/>
      <c r="F1" s="371"/>
      <c r="G1" s="371"/>
      <c r="H1" s="371"/>
      <c r="I1" s="371"/>
      <c r="J1" s="371"/>
      <c r="K1" s="372" t="s">
        <v>136</v>
      </c>
    </row>
    <row r="2" spans="1:31" ht="12" customHeight="1">
      <c r="A2" s="64"/>
      <c r="B2" s="65"/>
      <c r="C2" s="65"/>
      <c r="D2" s="65"/>
      <c r="E2" s="65"/>
      <c r="F2" s="65"/>
      <c r="G2" s="65"/>
      <c r="H2" s="3"/>
      <c r="I2" s="65"/>
      <c r="J2" s="3"/>
      <c r="K2" s="65"/>
    </row>
    <row r="3" spans="1:31" s="412" customFormat="1" ht="23.25">
      <c r="A3" s="861" t="s">
        <v>259</v>
      </c>
      <c r="B3" s="861"/>
      <c r="C3" s="861"/>
      <c r="D3" s="861"/>
      <c r="E3" s="861"/>
      <c r="F3" s="861"/>
      <c r="G3" s="861"/>
      <c r="H3" s="861"/>
      <c r="I3" s="861"/>
      <c r="J3" s="861"/>
      <c r="K3" s="861"/>
    </row>
    <row r="4" spans="1:31" s="2" customFormat="1" ht="21.75">
      <c r="A4" s="770" t="s">
        <v>541</v>
      </c>
      <c r="B4" s="862"/>
      <c r="C4" s="862"/>
      <c r="D4" s="862"/>
      <c r="E4" s="862"/>
      <c r="F4" s="862"/>
      <c r="G4" s="862"/>
      <c r="H4" s="862"/>
      <c r="I4" s="862"/>
      <c r="J4" s="862"/>
      <c r="K4" s="862"/>
    </row>
    <row r="5" spans="1:31" s="2" customFormat="1" ht="18">
      <c r="A5" s="771" t="s">
        <v>258</v>
      </c>
      <c r="B5" s="771"/>
      <c r="C5" s="771"/>
      <c r="D5" s="771"/>
      <c r="E5" s="771"/>
      <c r="F5" s="771"/>
      <c r="G5" s="771"/>
      <c r="H5" s="771"/>
      <c r="I5" s="771"/>
      <c r="J5" s="771"/>
      <c r="K5" s="771"/>
    </row>
    <row r="6" spans="1:31" ht="15">
      <c r="A6" s="772" t="s">
        <v>542</v>
      </c>
      <c r="B6" s="772"/>
      <c r="C6" s="772"/>
      <c r="D6" s="772"/>
      <c r="E6" s="772"/>
      <c r="F6" s="772"/>
      <c r="G6" s="772"/>
      <c r="H6" s="772"/>
      <c r="I6" s="772"/>
      <c r="J6" s="772"/>
      <c r="K6" s="772"/>
    </row>
    <row r="7" spans="1:31" s="7" customFormat="1" ht="15.75">
      <c r="A7" s="4" t="s">
        <v>219</v>
      </c>
      <c r="B7" s="4"/>
      <c r="C7" s="4"/>
      <c r="D7" s="4"/>
      <c r="E7" s="4"/>
      <c r="F7" s="4"/>
      <c r="G7" s="4"/>
      <c r="H7" s="4"/>
      <c r="I7" s="4"/>
      <c r="J7" s="4"/>
      <c r="K7" s="8" t="s">
        <v>220</v>
      </c>
      <c r="M7" s="5"/>
      <c r="O7" s="5"/>
      <c r="P7" s="5"/>
    </row>
    <row r="8" spans="1:31" ht="33.75" customHeight="1" thickBot="1">
      <c r="A8" s="879" t="s">
        <v>434</v>
      </c>
      <c r="B8" s="865" t="s">
        <v>239</v>
      </c>
      <c r="C8" s="865"/>
      <c r="D8" s="865"/>
      <c r="E8" s="865" t="s">
        <v>242</v>
      </c>
      <c r="F8" s="865"/>
      <c r="G8" s="865"/>
      <c r="H8" s="865" t="s">
        <v>243</v>
      </c>
      <c r="I8" s="865"/>
      <c r="J8" s="865"/>
      <c r="K8" s="794" t="s">
        <v>435</v>
      </c>
    </row>
    <row r="9" spans="1:31" ht="23.45" customHeight="1" thickTop="1" thickBot="1">
      <c r="A9" s="880"/>
      <c r="B9" s="882" t="s">
        <v>240</v>
      </c>
      <c r="C9" s="882" t="s">
        <v>241</v>
      </c>
      <c r="D9" s="882" t="s">
        <v>125</v>
      </c>
      <c r="E9" s="882" t="s">
        <v>240</v>
      </c>
      <c r="F9" s="882" t="s">
        <v>241</v>
      </c>
      <c r="G9" s="882" t="s">
        <v>125</v>
      </c>
      <c r="H9" s="882" t="s">
        <v>240</v>
      </c>
      <c r="I9" s="882" t="s">
        <v>241</v>
      </c>
      <c r="J9" s="882" t="s">
        <v>125</v>
      </c>
      <c r="K9" s="876"/>
    </row>
    <row r="10" spans="1:31" s="9" customFormat="1" ht="23.45" customHeight="1" thickTop="1">
      <c r="A10" s="881"/>
      <c r="B10" s="883"/>
      <c r="C10" s="883"/>
      <c r="D10" s="883"/>
      <c r="E10" s="883"/>
      <c r="F10" s="883"/>
      <c r="G10" s="883"/>
      <c r="H10" s="883"/>
      <c r="I10" s="883"/>
      <c r="J10" s="883"/>
      <c r="K10" s="795"/>
      <c r="M10" s="104" t="s">
        <v>240</v>
      </c>
      <c r="N10" s="104" t="s">
        <v>241</v>
      </c>
      <c r="P10" s="174"/>
      <c r="Q10" s="174"/>
      <c r="R10" s="174"/>
      <c r="S10" s="174"/>
      <c r="T10" s="174"/>
      <c r="U10" s="174"/>
      <c r="V10" s="174"/>
      <c r="W10" s="174"/>
      <c r="X10" s="174"/>
      <c r="Y10" s="174"/>
      <c r="Z10" s="174"/>
      <c r="AA10" s="174"/>
      <c r="AB10" s="174"/>
      <c r="AC10" s="174"/>
      <c r="AD10" s="174"/>
      <c r="AE10" s="174"/>
    </row>
    <row r="11" spans="1:31" s="10" customFormat="1" ht="24.75" customHeight="1" thickBot="1">
      <c r="A11" s="481" t="s">
        <v>50</v>
      </c>
      <c r="B11" s="430">
        <v>21</v>
      </c>
      <c r="C11" s="430">
        <v>24</v>
      </c>
      <c r="D11" s="640">
        <f>B11+C11</f>
        <v>45</v>
      </c>
      <c r="E11" s="644">
        <v>184</v>
      </c>
      <c r="F11" s="644">
        <v>56</v>
      </c>
      <c r="G11" s="640">
        <f>E11+F11</f>
        <v>240</v>
      </c>
      <c r="H11" s="640">
        <f t="shared" ref="H11:H19" si="0">B11+E11</f>
        <v>205</v>
      </c>
      <c r="I11" s="640">
        <f t="shared" ref="I11:I19" si="1">C11+F11</f>
        <v>80</v>
      </c>
      <c r="J11" s="640">
        <f t="shared" ref="J11:J16" si="2">H11+I11</f>
        <v>285</v>
      </c>
      <c r="K11" s="482" t="s">
        <v>51</v>
      </c>
      <c r="L11" s="72" t="s">
        <v>250</v>
      </c>
      <c r="M11" s="85">
        <f>H11</f>
        <v>205</v>
      </c>
      <c r="N11" s="85">
        <f>I11</f>
        <v>80</v>
      </c>
      <c r="P11" s="174"/>
      <c r="Q11" s="174"/>
      <c r="R11" s="174"/>
      <c r="S11" s="174"/>
      <c r="T11" s="174"/>
      <c r="U11" s="174"/>
      <c r="V11" s="174"/>
      <c r="W11" s="174"/>
      <c r="X11" s="174"/>
      <c r="Y11" s="174"/>
      <c r="Z11" s="174"/>
      <c r="AA11" s="174"/>
      <c r="AB11" s="174"/>
      <c r="AC11" s="174"/>
      <c r="AD11" s="174"/>
      <c r="AE11" s="174"/>
    </row>
    <row r="12" spans="1:31" s="10" customFormat="1" ht="24.75" customHeight="1" thickBot="1">
      <c r="A12" s="483" t="s">
        <v>52</v>
      </c>
      <c r="B12" s="432">
        <v>34</v>
      </c>
      <c r="C12" s="432">
        <v>34</v>
      </c>
      <c r="D12" s="433">
        <f t="shared" ref="D12:D19" si="3">B12+C12</f>
        <v>68</v>
      </c>
      <c r="E12" s="432">
        <v>60</v>
      </c>
      <c r="F12" s="432">
        <v>21</v>
      </c>
      <c r="G12" s="433">
        <f t="shared" ref="G12:G14" si="4">E12+F12</f>
        <v>81</v>
      </c>
      <c r="H12" s="433">
        <f t="shared" si="0"/>
        <v>94</v>
      </c>
      <c r="I12" s="433">
        <f t="shared" si="1"/>
        <v>55</v>
      </c>
      <c r="J12" s="641">
        <f t="shared" si="2"/>
        <v>149</v>
      </c>
      <c r="K12" s="484" t="s">
        <v>53</v>
      </c>
      <c r="L12" s="72" t="s">
        <v>251</v>
      </c>
      <c r="M12" s="85">
        <f t="shared" ref="M12:N18" si="5">H12</f>
        <v>94</v>
      </c>
      <c r="N12" s="85">
        <f>I12</f>
        <v>55</v>
      </c>
      <c r="P12" s="174"/>
      <c r="Q12" s="174"/>
      <c r="R12" s="174"/>
      <c r="S12" s="174"/>
      <c r="T12" s="174"/>
      <c r="U12" s="174"/>
      <c r="V12" s="174"/>
      <c r="W12" s="174"/>
      <c r="X12" s="174"/>
      <c r="Y12" s="174"/>
      <c r="Z12" s="174"/>
      <c r="AA12" s="174"/>
      <c r="AB12" s="174"/>
      <c r="AC12" s="174"/>
      <c r="AD12" s="174"/>
      <c r="AE12" s="174"/>
    </row>
    <row r="13" spans="1:31" s="10" customFormat="1" ht="24.75" customHeight="1" thickBot="1">
      <c r="A13" s="485" t="s">
        <v>54</v>
      </c>
      <c r="B13" s="434">
        <v>2</v>
      </c>
      <c r="C13" s="434">
        <v>4</v>
      </c>
      <c r="D13" s="435">
        <f t="shared" si="3"/>
        <v>6</v>
      </c>
      <c r="E13" s="434">
        <v>23</v>
      </c>
      <c r="F13" s="434">
        <v>9</v>
      </c>
      <c r="G13" s="435">
        <f t="shared" si="4"/>
        <v>32</v>
      </c>
      <c r="H13" s="435">
        <f t="shared" si="0"/>
        <v>25</v>
      </c>
      <c r="I13" s="435">
        <f t="shared" si="1"/>
        <v>13</v>
      </c>
      <c r="J13" s="642">
        <f t="shared" si="2"/>
        <v>38</v>
      </c>
      <c r="K13" s="486" t="s">
        <v>55</v>
      </c>
      <c r="L13" s="72" t="s">
        <v>252</v>
      </c>
      <c r="M13" s="85">
        <f t="shared" si="5"/>
        <v>25</v>
      </c>
      <c r="N13" s="85">
        <f t="shared" si="5"/>
        <v>13</v>
      </c>
      <c r="P13" s="174"/>
      <c r="Q13" s="174"/>
      <c r="R13" s="174"/>
      <c r="S13" s="174"/>
      <c r="T13" s="174"/>
      <c r="U13" s="174"/>
      <c r="V13" s="174"/>
      <c r="W13" s="174"/>
      <c r="X13" s="174"/>
      <c r="Y13" s="175"/>
      <c r="Z13" s="175"/>
      <c r="AA13" s="175"/>
      <c r="AB13" s="175"/>
      <c r="AC13" s="175"/>
      <c r="AD13" s="175"/>
      <c r="AE13" s="175"/>
    </row>
    <row r="14" spans="1:31" s="10" customFormat="1" ht="24.75" customHeight="1" thickBot="1">
      <c r="A14" s="483" t="s">
        <v>84</v>
      </c>
      <c r="B14" s="432">
        <v>10</v>
      </c>
      <c r="C14" s="432">
        <v>4</v>
      </c>
      <c r="D14" s="433">
        <f t="shared" si="3"/>
        <v>14</v>
      </c>
      <c r="E14" s="432">
        <v>16</v>
      </c>
      <c r="F14" s="432">
        <v>6</v>
      </c>
      <c r="G14" s="433">
        <f t="shared" si="4"/>
        <v>22</v>
      </c>
      <c r="H14" s="433">
        <f t="shared" si="0"/>
        <v>26</v>
      </c>
      <c r="I14" s="433">
        <f t="shared" si="1"/>
        <v>10</v>
      </c>
      <c r="J14" s="641">
        <f t="shared" si="2"/>
        <v>36</v>
      </c>
      <c r="K14" s="484" t="s">
        <v>56</v>
      </c>
      <c r="L14" s="72" t="s">
        <v>253</v>
      </c>
      <c r="M14" s="85">
        <f t="shared" si="5"/>
        <v>26</v>
      </c>
      <c r="N14" s="85">
        <f t="shared" si="5"/>
        <v>10</v>
      </c>
      <c r="P14" s="174"/>
      <c r="Q14" s="174"/>
      <c r="R14" s="174"/>
      <c r="S14" s="174"/>
      <c r="T14" s="174"/>
      <c r="U14" s="174"/>
      <c r="V14" s="174"/>
      <c r="W14" s="174"/>
      <c r="X14" s="174"/>
      <c r="Y14" s="175"/>
      <c r="Z14" s="175"/>
      <c r="AA14" s="175"/>
      <c r="AB14" s="175"/>
      <c r="AC14" s="175"/>
      <c r="AD14" s="175"/>
      <c r="AE14" s="175"/>
    </row>
    <row r="15" spans="1:31" s="10" customFormat="1" ht="24.75" customHeight="1" thickBot="1">
      <c r="A15" s="485" t="s">
        <v>57</v>
      </c>
      <c r="B15" s="434">
        <v>6</v>
      </c>
      <c r="C15" s="434">
        <v>1</v>
      </c>
      <c r="D15" s="435">
        <f t="shared" si="3"/>
        <v>7</v>
      </c>
      <c r="E15" s="434">
        <v>13</v>
      </c>
      <c r="F15" s="434">
        <v>5</v>
      </c>
      <c r="G15" s="435">
        <f>E15+F15</f>
        <v>18</v>
      </c>
      <c r="H15" s="435">
        <f t="shared" si="0"/>
        <v>19</v>
      </c>
      <c r="I15" s="435">
        <f t="shared" si="1"/>
        <v>6</v>
      </c>
      <c r="J15" s="642">
        <f t="shared" si="2"/>
        <v>25</v>
      </c>
      <c r="K15" s="486" t="s">
        <v>58</v>
      </c>
      <c r="L15" s="72" t="s">
        <v>254</v>
      </c>
      <c r="M15" s="85">
        <f t="shared" si="5"/>
        <v>19</v>
      </c>
      <c r="N15" s="85">
        <f t="shared" si="5"/>
        <v>6</v>
      </c>
      <c r="P15" s="174"/>
      <c r="Q15" s="174"/>
      <c r="R15" s="174"/>
      <c r="S15" s="174"/>
      <c r="T15" s="174"/>
      <c r="U15" s="174"/>
      <c r="V15" s="174"/>
      <c r="W15" s="174"/>
      <c r="X15" s="174"/>
      <c r="Y15" s="175"/>
      <c r="Z15" s="175"/>
      <c r="AA15" s="175"/>
      <c r="AB15" s="175"/>
      <c r="AC15" s="175"/>
      <c r="AD15" s="175"/>
      <c r="AE15" s="175"/>
    </row>
    <row r="16" spans="1:31" s="10" customFormat="1" ht="24.75" customHeight="1" thickBot="1">
      <c r="A16" s="483" t="s">
        <v>59</v>
      </c>
      <c r="B16" s="432">
        <v>0</v>
      </c>
      <c r="C16" s="432">
        <v>1</v>
      </c>
      <c r="D16" s="433">
        <f t="shared" si="3"/>
        <v>1</v>
      </c>
      <c r="E16" s="432">
        <v>0</v>
      </c>
      <c r="F16" s="432">
        <v>0</v>
      </c>
      <c r="G16" s="433">
        <f t="shared" ref="G16" si="6">E16+F16</f>
        <v>0</v>
      </c>
      <c r="H16" s="433">
        <f t="shared" si="0"/>
        <v>0</v>
      </c>
      <c r="I16" s="433">
        <f t="shared" si="1"/>
        <v>1</v>
      </c>
      <c r="J16" s="641">
        <f t="shared" si="2"/>
        <v>1</v>
      </c>
      <c r="K16" s="484" t="s">
        <v>60</v>
      </c>
      <c r="L16" s="72" t="s">
        <v>255</v>
      </c>
      <c r="M16" s="85">
        <f t="shared" si="5"/>
        <v>0</v>
      </c>
      <c r="N16" s="85">
        <f t="shared" si="5"/>
        <v>1</v>
      </c>
      <c r="P16" s="174"/>
      <c r="Q16" s="174"/>
      <c r="R16" s="174"/>
      <c r="S16" s="174"/>
      <c r="T16" s="174"/>
      <c r="U16" s="174"/>
      <c r="V16" s="174"/>
      <c r="W16" s="174"/>
      <c r="X16" s="174"/>
      <c r="Y16" s="175"/>
      <c r="Z16" s="175"/>
      <c r="AA16" s="175"/>
      <c r="AB16" s="175"/>
      <c r="AC16" s="175"/>
      <c r="AD16" s="175"/>
      <c r="AE16" s="175"/>
    </row>
    <row r="17" spans="1:31" s="10" customFormat="1" ht="24.75" customHeight="1" thickBot="1">
      <c r="A17" s="485" t="s">
        <v>61</v>
      </c>
      <c r="B17" s="434">
        <v>4</v>
      </c>
      <c r="C17" s="434">
        <v>3</v>
      </c>
      <c r="D17" s="435">
        <f t="shared" si="3"/>
        <v>7</v>
      </c>
      <c r="E17" s="434">
        <v>7</v>
      </c>
      <c r="F17" s="434">
        <v>1</v>
      </c>
      <c r="G17" s="435">
        <f>E17+F17</f>
        <v>8</v>
      </c>
      <c r="H17" s="435">
        <f t="shared" si="0"/>
        <v>11</v>
      </c>
      <c r="I17" s="435">
        <f t="shared" si="1"/>
        <v>4</v>
      </c>
      <c r="J17" s="642">
        <f t="shared" ref="J17:J18" si="7">H17+I17</f>
        <v>15</v>
      </c>
      <c r="K17" s="486" t="s">
        <v>62</v>
      </c>
      <c r="L17" s="72" t="s">
        <v>256</v>
      </c>
      <c r="M17" s="85">
        <f t="shared" si="5"/>
        <v>11</v>
      </c>
      <c r="N17" s="85">
        <f t="shared" si="5"/>
        <v>4</v>
      </c>
      <c r="P17" s="174"/>
      <c r="Q17" s="174"/>
      <c r="R17" s="174"/>
      <c r="S17" s="174"/>
      <c r="T17" s="174"/>
      <c r="U17" s="174"/>
      <c r="V17" s="174"/>
      <c r="W17" s="174"/>
      <c r="X17" s="174"/>
      <c r="Y17" s="175"/>
      <c r="Z17" s="175"/>
      <c r="AA17" s="175"/>
      <c r="AB17" s="175"/>
      <c r="AC17" s="175"/>
      <c r="AD17" s="175"/>
      <c r="AE17" s="175"/>
    </row>
    <row r="18" spans="1:31" s="10" customFormat="1" ht="24.75" customHeight="1" thickBot="1">
      <c r="A18" s="483" t="s">
        <v>63</v>
      </c>
      <c r="B18" s="432">
        <v>4</v>
      </c>
      <c r="C18" s="432">
        <v>1</v>
      </c>
      <c r="D18" s="433">
        <f t="shared" si="3"/>
        <v>5</v>
      </c>
      <c r="E18" s="432">
        <v>14</v>
      </c>
      <c r="F18" s="432">
        <v>1</v>
      </c>
      <c r="G18" s="433">
        <f>E18+F18</f>
        <v>15</v>
      </c>
      <c r="H18" s="433">
        <f t="shared" si="0"/>
        <v>18</v>
      </c>
      <c r="I18" s="433">
        <f t="shared" si="1"/>
        <v>2</v>
      </c>
      <c r="J18" s="641">
        <f t="shared" si="7"/>
        <v>20</v>
      </c>
      <c r="K18" s="484" t="s">
        <v>149</v>
      </c>
      <c r="L18" s="72" t="s">
        <v>257</v>
      </c>
      <c r="M18" s="85">
        <f t="shared" si="5"/>
        <v>18</v>
      </c>
      <c r="N18" s="85">
        <f t="shared" si="5"/>
        <v>2</v>
      </c>
      <c r="P18" s="174"/>
      <c r="Q18" s="174"/>
      <c r="R18" s="174"/>
      <c r="S18" s="174"/>
      <c r="T18" s="174"/>
      <c r="U18" s="174"/>
      <c r="V18" s="174"/>
      <c r="W18" s="174"/>
      <c r="X18" s="174"/>
      <c r="Y18" s="175"/>
      <c r="Z18" s="175"/>
      <c r="AA18" s="175"/>
      <c r="AB18" s="175"/>
      <c r="AC18" s="175"/>
      <c r="AD18" s="175"/>
      <c r="AE18" s="175"/>
    </row>
    <row r="19" spans="1:31" s="10" customFormat="1" ht="24.75" customHeight="1">
      <c r="A19" s="487" t="s">
        <v>64</v>
      </c>
      <c r="B19" s="437">
        <v>16</v>
      </c>
      <c r="C19" s="437">
        <v>12</v>
      </c>
      <c r="D19" s="438">
        <f t="shared" si="3"/>
        <v>28</v>
      </c>
      <c r="E19" s="437">
        <v>0</v>
      </c>
      <c r="F19" s="437">
        <v>0</v>
      </c>
      <c r="G19" s="438">
        <f>E19+F19</f>
        <v>0</v>
      </c>
      <c r="H19" s="438">
        <f t="shared" si="0"/>
        <v>16</v>
      </c>
      <c r="I19" s="438">
        <f t="shared" si="1"/>
        <v>12</v>
      </c>
      <c r="J19" s="643">
        <f>H19+I19</f>
        <v>28</v>
      </c>
      <c r="K19" s="488" t="s">
        <v>272</v>
      </c>
      <c r="L19" s="72" t="s">
        <v>285</v>
      </c>
      <c r="M19" s="85">
        <f>H19</f>
        <v>16</v>
      </c>
      <c r="N19" s="85">
        <f>I19</f>
        <v>12</v>
      </c>
      <c r="P19" s="174"/>
      <c r="Q19" s="174"/>
      <c r="R19" s="174"/>
      <c r="S19" s="174"/>
      <c r="T19" s="174"/>
      <c r="U19" s="174"/>
      <c r="V19" s="174"/>
      <c r="W19" s="174"/>
      <c r="X19" s="174"/>
      <c r="Y19" s="175"/>
      <c r="Z19" s="175"/>
      <c r="AA19" s="175"/>
      <c r="AB19" s="175"/>
      <c r="AC19" s="175"/>
      <c r="AD19" s="175"/>
      <c r="AE19" s="175"/>
    </row>
    <row r="20" spans="1:31" s="10" customFormat="1" ht="24.75" customHeight="1">
      <c r="A20" s="218" t="s">
        <v>11</v>
      </c>
      <c r="B20" s="426">
        <f>SUM(B11:B19)</f>
        <v>97</v>
      </c>
      <c r="C20" s="426">
        <f>SUM(C11:C19)</f>
        <v>84</v>
      </c>
      <c r="D20" s="426">
        <f t="shared" ref="D20:G20" si="8">SUM(D11:D19)</f>
        <v>181</v>
      </c>
      <c r="E20" s="426">
        <f>SUM(E11:E19)</f>
        <v>317</v>
      </c>
      <c r="F20" s="426">
        <f t="shared" si="8"/>
        <v>99</v>
      </c>
      <c r="G20" s="426">
        <f t="shared" si="8"/>
        <v>416</v>
      </c>
      <c r="H20" s="426">
        <f>SUM(H11:H19)</f>
        <v>414</v>
      </c>
      <c r="I20" s="426">
        <f>SUM(I11:I19)</f>
        <v>183</v>
      </c>
      <c r="J20" s="426">
        <f>SUM(J11:J19)</f>
        <v>597</v>
      </c>
      <c r="K20" s="220" t="s">
        <v>12</v>
      </c>
      <c r="M20" s="10">
        <f>SUM(M11:M19)</f>
        <v>414</v>
      </c>
      <c r="N20" s="10">
        <f>SUM(N11:N19)</f>
        <v>183</v>
      </c>
      <c r="P20" s="174"/>
      <c r="Q20" s="174"/>
      <c r="R20" s="174"/>
      <c r="S20" s="174"/>
      <c r="T20" s="174"/>
      <c r="U20" s="174"/>
      <c r="V20" s="174"/>
      <c r="W20" s="174"/>
      <c r="X20" s="174"/>
      <c r="Y20" s="175"/>
      <c r="Z20" s="175"/>
      <c r="AA20" s="175"/>
      <c r="AB20" s="175"/>
      <c r="AC20" s="175"/>
      <c r="AD20" s="175"/>
      <c r="AE20" s="175"/>
    </row>
    <row r="21" spans="1:31" ht="14.25">
      <c r="A21" s="64"/>
      <c r="B21" s="64"/>
      <c r="C21" s="64"/>
      <c r="D21" s="64"/>
      <c r="E21" s="64"/>
      <c r="F21" s="64"/>
      <c r="G21" s="64"/>
      <c r="H21" s="64"/>
      <c r="I21" s="64"/>
      <c r="J21" s="64"/>
      <c r="K21" s="64"/>
      <c r="L21" s="13"/>
      <c r="M21" s="13"/>
      <c r="P21" s="174"/>
      <c r="Q21" s="174"/>
      <c r="R21" s="174"/>
      <c r="S21" s="174"/>
      <c r="T21" s="174"/>
      <c r="U21" s="174"/>
      <c r="V21" s="174"/>
      <c r="W21" s="174"/>
      <c r="X21" s="174"/>
      <c r="Y21" s="175"/>
      <c r="Z21" s="175"/>
      <c r="AA21" s="175"/>
      <c r="AB21" s="175"/>
      <c r="AC21" s="175"/>
      <c r="AD21" s="175"/>
      <c r="AE21" s="175"/>
    </row>
    <row r="22" spans="1:31" ht="18" customHeight="1">
      <c r="A22" s="64"/>
      <c r="B22" s="64"/>
      <c r="C22" s="64"/>
      <c r="D22" s="64"/>
      <c r="E22" s="64"/>
      <c r="F22" s="64"/>
      <c r="G22" s="64"/>
      <c r="H22" s="64"/>
      <c r="I22" s="64"/>
      <c r="J22" s="64"/>
      <c r="K22" s="64"/>
      <c r="L22" s="13"/>
      <c r="M22" s="13"/>
      <c r="P22" s="174"/>
      <c r="Q22" s="174"/>
      <c r="R22" s="174"/>
      <c r="S22" s="174"/>
      <c r="T22" s="174"/>
      <c r="U22" s="174"/>
      <c r="V22" s="174"/>
      <c r="W22" s="174"/>
      <c r="X22" s="174"/>
      <c r="Y22" s="174"/>
      <c r="Z22" s="174"/>
      <c r="AA22" s="174"/>
      <c r="AB22" s="174"/>
      <c r="AC22" s="174"/>
      <c r="AD22" s="174"/>
      <c r="AE22" s="174"/>
    </row>
    <row r="23" spans="1:31" ht="18" customHeight="1">
      <c r="A23" s="736" t="s">
        <v>436</v>
      </c>
      <c r="B23" s="736"/>
      <c r="C23" s="736"/>
      <c r="D23" s="736"/>
      <c r="E23" s="736"/>
      <c r="F23" s="736"/>
      <c r="G23" s="736"/>
      <c r="H23" s="736"/>
      <c r="I23" s="736"/>
      <c r="J23" s="736"/>
      <c r="K23" s="736"/>
    </row>
    <row r="24" spans="1:31" ht="18" customHeight="1">
      <c r="A24" s="770" t="s">
        <v>541</v>
      </c>
      <c r="B24" s="862"/>
      <c r="C24" s="862"/>
      <c r="D24" s="862"/>
      <c r="E24" s="862"/>
      <c r="F24" s="862"/>
      <c r="G24" s="862"/>
      <c r="H24" s="862"/>
      <c r="I24" s="862"/>
      <c r="J24" s="862"/>
      <c r="K24" s="862"/>
    </row>
    <row r="25" spans="1:31" ht="18" customHeight="1">
      <c r="A25" s="738" t="s">
        <v>437</v>
      </c>
      <c r="B25" s="738"/>
      <c r="C25" s="738"/>
      <c r="D25" s="738"/>
      <c r="E25" s="738"/>
      <c r="F25" s="738"/>
      <c r="G25" s="738"/>
      <c r="H25" s="738"/>
      <c r="I25" s="738"/>
      <c r="J25" s="738"/>
      <c r="K25" s="738"/>
    </row>
    <row r="26" spans="1:31" ht="18" customHeight="1">
      <c r="A26" s="772" t="s">
        <v>542</v>
      </c>
      <c r="B26" s="772"/>
      <c r="C26" s="772"/>
      <c r="D26" s="772"/>
      <c r="E26" s="772"/>
      <c r="F26" s="772"/>
      <c r="G26" s="772"/>
      <c r="H26" s="772"/>
      <c r="I26" s="772"/>
      <c r="J26" s="772"/>
      <c r="K26" s="772"/>
    </row>
    <row r="27" spans="1:31" ht="18" customHeight="1">
      <c r="A27" s="64"/>
      <c r="B27" s="64"/>
      <c r="C27" s="64"/>
      <c r="D27" s="64"/>
      <c r="E27" s="64"/>
      <c r="F27" s="64"/>
      <c r="G27" s="64"/>
      <c r="H27" s="64"/>
      <c r="I27" s="64"/>
      <c r="J27" s="64"/>
      <c r="K27" s="64"/>
    </row>
    <row r="28" spans="1:31" ht="18" customHeight="1">
      <c r="A28" s="64"/>
      <c r="B28" s="64"/>
      <c r="C28" s="64"/>
      <c r="D28" s="64"/>
      <c r="E28" s="64"/>
      <c r="F28" s="64"/>
      <c r="G28" s="64"/>
      <c r="H28" s="64"/>
      <c r="I28" s="64"/>
      <c r="J28" s="64"/>
      <c r="K28" s="64"/>
    </row>
    <row r="29" spans="1:31" ht="18" customHeight="1">
      <c r="A29" s="64"/>
      <c r="B29" s="64"/>
      <c r="C29" s="64"/>
      <c r="D29" s="64"/>
      <c r="E29" s="64"/>
      <c r="F29" s="64"/>
      <c r="G29" s="64"/>
      <c r="H29" s="64"/>
      <c r="I29" s="64"/>
      <c r="J29" s="64"/>
      <c r="K29" s="64"/>
    </row>
    <row r="30" spans="1:31" ht="18" customHeight="1">
      <c r="A30" s="64"/>
      <c r="B30" s="64"/>
      <c r="C30" s="64"/>
      <c r="D30" s="64"/>
      <c r="E30" s="64"/>
      <c r="F30" s="64"/>
      <c r="G30" s="64"/>
      <c r="H30" s="64"/>
      <c r="I30" s="64"/>
      <c r="J30" s="64"/>
      <c r="K30" s="64"/>
    </row>
    <row r="31" spans="1:31" ht="18" customHeight="1">
      <c r="A31" s="64"/>
      <c r="B31" s="64"/>
      <c r="C31" s="64"/>
      <c r="D31" s="64"/>
      <c r="E31" s="64"/>
      <c r="F31" s="64"/>
      <c r="G31" s="64"/>
      <c r="H31" s="64"/>
      <c r="I31" s="64"/>
      <c r="J31" s="64"/>
      <c r="K31" s="64"/>
    </row>
    <row r="32" spans="1:31" ht="18" customHeight="1">
      <c r="A32" s="64"/>
      <c r="B32" s="64"/>
      <c r="C32" s="64"/>
      <c r="D32" s="64"/>
      <c r="E32" s="64"/>
      <c r="F32" s="64"/>
      <c r="G32" s="64"/>
      <c r="H32" s="64"/>
      <c r="I32" s="64"/>
      <c r="J32" s="64"/>
      <c r="K32" s="64"/>
    </row>
    <row r="33" spans="1:11" ht="18" customHeight="1">
      <c r="A33" s="64"/>
      <c r="B33" s="64"/>
      <c r="C33" s="64"/>
      <c r="D33" s="64"/>
      <c r="E33" s="64"/>
      <c r="F33" s="64"/>
      <c r="G33" s="64"/>
      <c r="H33" s="64"/>
      <c r="I33" s="64"/>
      <c r="J33" s="64"/>
      <c r="K33" s="64"/>
    </row>
    <row r="34" spans="1:11" ht="18" customHeight="1">
      <c r="A34" s="64"/>
      <c r="B34" s="64"/>
      <c r="C34" s="64"/>
      <c r="D34" s="64"/>
      <c r="E34" s="64"/>
      <c r="F34" s="64"/>
      <c r="G34" s="64"/>
      <c r="H34" s="64"/>
      <c r="I34" s="64"/>
      <c r="J34" s="64"/>
      <c r="K34" s="64"/>
    </row>
    <row r="35" spans="1:11" ht="18" customHeight="1">
      <c r="A35" s="64"/>
      <c r="B35" s="64"/>
      <c r="C35" s="64"/>
      <c r="D35" s="64">
        <v>48</v>
      </c>
      <c r="E35" s="64"/>
      <c r="F35" s="64"/>
      <c r="G35" s="64"/>
      <c r="H35" s="64"/>
      <c r="I35" s="64"/>
      <c r="J35" s="64"/>
      <c r="K35" s="64"/>
    </row>
    <row r="36" spans="1:11" ht="18" customHeight="1">
      <c r="A36" s="64"/>
      <c r="B36" s="64"/>
      <c r="C36" s="64"/>
      <c r="D36" s="64"/>
      <c r="E36" s="64"/>
      <c r="F36" s="64"/>
      <c r="G36" s="64"/>
      <c r="H36" s="64"/>
      <c r="I36" s="64"/>
      <c r="J36" s="64"/>
      <c r="K36" s="64"/>
    </row>
    <row r="37" spans="1:11" ht="18" customHeight="1">
      <c r="A37" s="64"/>
      <c r="B37" s="64"/>
      <c r="C37" s="64"/>
      <c r="D37" s="64"/>
      <c r="E37" s="64"/>
      <c r="F37" s="64"/>
      <c r="G37" s="64"/>
      <c r="H37" s="64"/>
      <c r="I37" s="64"/>
      <c r="J37" s="64"/>
      <c r="K37" s="64"/>
    </row>
    <row r="38" spans="1:11" ht="18" customHeight="1">
      <c r="A38" s="64"/>
      <c r="B38" s="64"/>
      <c r="C38" s="64"/>
      <c r="D38" s="64"/>
      <c r="E38" s="64"/>
      <c r="F38" s="64"/>
      <c r="G38" s="64"/>
      <c r="H38" s="64"/>
      <c r="I38" s="64"/>
      <c r="J38" s="64"/>
      <c r="K38" s="64"/>
    </row>
    <row r="39" spans="1:11" ht="18" customHeight="1">
      <c r="A39" s="64"/>
      <c r="B39" s="64"/>
      <c r="C39" s="64"/>
      <c r="D39" s="64"/>
      <c r="E39" s="64"/>
      <c r="F39" s="64"/>
      <c r="G39" s="64"/>
      <c r="H39" s="64"/>
      <c r="I39" s="64"/>
      <c r="J39" s="64"/>
      <c r="K39" s="64"/>
    </row>
    <row r="40" spans="1:11" ht="18" customHeight="1">
      <c r="A40" s="64"/>
      <c r="B40" s="64"/>
      <c r="C40" s="64"/>
      <c r="D40" s="64"/>
      <c r="E40" s="64"/>
      <c r="F40" s="64"/>
      <c r="G40" s="64"/>
      <c r="H40" s="64"/>
      <c r="I40" s="64"/>
      <c r="J40" s="64"/>
      <c r="K40" s="64"/>
    </row>
    <row r="41" spans="1:11" ht="18" customHeight="1">
      <c r="A41" s="64"/>
      <c r="B41" s="64"/>
      <c r="C41" s="64"/>
      <c r="D41" s="64"/>
      <c r="E41" s="64"/>
      <c r="F41" s="64"/>
      <c r="G41" s="64"/>
      <c r="H41" s="64"/>
      <c r="I41" s="64"/>
      <c r="J41" s="64"/>
      <c r="K41" s="64"/>
    </row>
    <row r="42" spans="1:11" ht="18" customHeight="1">
      <c r="A42" s="64"/>
      <c r="B42" s="64"/>
      <c r="C42" s="64"/>
      <c r="D42" s="64"/>
      <c r="E42" s="64"/>
      <c r="F42" s="64"/>
      <c r="G42" s="64"/>
      <c r="H42" s="64"/>
      <c r="I42" s="64"/>
      <c r="J42" s="64"/>
      <c r="K42" s="64"/>
    </row>
    <row r="43" spans="1:11" ht="18" customHeight="1">
      <c r="A43" s="64"/>
      <c r="B43" s="64"/>
      <c r="C43" s="64"/>
      <c r="D43" s="64"/>
      <c r="E43" s="64"/>
      <c r="F43" s="64"/>
      <c r="G43" s="64"/>
      <c r="H43" s="64"/>
      <c r="I43" s="64"/>
      <c r="J43" s="64"/>
      <c r="K43" s="64"/>
    </row>
    <row r="44" spans="1:11" ht="18" customHeight="1">
      <c r="A44" s="64"/>
      <c r="B44" s="64"/>
      <c r="C44" s="64"/>
      <c r="D44" s="64"/>
      <c r="E44" s="64"/>
      <c r="F44" s="64"/>
      <c r="G44" s="64"/>
      <c r="H44" s="64"/>
      <c r="I44" s="64"/>
      <c r="J44" s="64"/>
      <c r="K44" s="64"/>
    </row>
    <row r="45" spans="1:11" ht="18" customHeight="1">
      <c r="A45" s="64"/>
      <c r="B45" s="64"/>
      <c r="C45" s="64"/>
      <c r="D45" s="64"/>
      <c r="E45" s="64"/>
      <c r="F45" s="64"/>
      <c r="G45" s="64"/>
      <c r="H45" s="64"/>
      <c r="I45" s="64"/>
      <c r="J45" s="64"/>
      <c r="K45" s="64"/>
    </row>
    <row r="46" spans="1:11">
      <c r="A46" s="64"/>
      <c r="B46" s="64"/>
      <c r="C46" s="64"/>
      <c r="D46" s="64"/>
      <c r="E46" s="64"/>
      <c r="F46" s="64"/>
      <c r="G46" s="64"/>
      <c r="H46" s="64"/>
      <c r="I46" s="64"/>
      <c r="J46" s="64"/>
      <c r="K46" s="64"/>
    </row>
    <row r="47" spans="1:11">
      <c r="A47" s="64"/>
      <c r="B47" s="64"/>
      <c r="C47" s="64"/>
      <c r="D47" s="64"/>
      <c r="E47" s="64"/>
      <c r="F47" s="64"/>
      <c r="G47" s="64"/>
      <c r="H47" s="64"/>
      <c r="I47" s="64"/>
      <c r="J47" s="64"/>
      <c r="K47" s="64"/>
    </row>
    <row r="48" spans="1:11">
      <c r="A48" s="64"/>
      <c r="B48" s="64"/>
      <c r="C48" s="64"/>
      <c r="D48" s="64"/>
      <c r="E48" s="64"/>
      <c r="F48" s="64"/>
      <c r="G48" s="64"/>
      <c r="H48" s="64"/>
      <c r="I48" s="64"/>
      <c r="J48" s="64"/>
      <c r="K48" s="64"/>
    </row>
    <row r="49" spans="1:11">
      <c r="A49" s="64"/>
      <c r="B49" s="64"/>
      <c r="C49" s="64"/>
      <c r="D49" s="64"/>
      <c r="E49" s="64"/>
      <c r="F49" s="64"/>
      <c r="G49" s="64"/>
      <c r="H49" s="64"/>
      <c r="I49" s="64"/>
      <c r="J49" s="64"/>
      <c r="K49" s="64"/>
    </row>
    <row r="50" spans="1:11">
      <c r="A50" s="760" t="s">
        <v>691</v>
      </c>
      <c r="B50" s="760"/>
      <c r="C50" s="760"/>
      <c r="D50" s="760"/>
      <c r="E50" s="760"/>
      <c r="F50" s="760"/>
      <c r="G50" s="760"/>
      <c r="H50" s="760"/>
      <c r="I50" s="760"/>
      <c r="J50" s="760"/>
      <c r="K50" s="760"/>
    </row>
    <row r="51" spans="1:11">
      <c r="A51" s="64"/>
      <c r="B51" s="64"/>
      <c r="C51" s="64"/>
      <c r="D51" s="64"/>
      <c r="E51" s="64"/>
      <c r="F51" s="64"/>
      <c r="G51" s="64"/>
      <c r="H51" s="64"/>
      <c r="I51" s="64"/>
      <c r="J51" s="64"/>
      <c r="K51" s="64"/>
    </row>
    <row r="52" spans="1:11">
      <c r="A52" s="64"/>
      <c r="B52" s="64"/>
      <c r="C52" s="64"/>
      <c r="D52" s="64"/>
      <c r="E52" s="64"/>
      <c r="F52" s="64"/>
      <c r="G52" s="64"/>
      <c r="H52" s="64"/>
      <c r="I52" s="64"/>
      <c r="J52" s="64"/>
      <c r="K52" s="64"/>
    </row>
  </sheetData>
  <mergeCells count="23">
    <mergeCell ref="G9:G10"/>
    <mergeCell ref="H9:H10"/>
    <mergeCell ref="A50:K50"/>
    <mergeCell ref="A23:K23"/>
    <mergeCell ref="A24:K24"/>
    <mergeCell ref="A25:K25"/>
    <mergeCell ref="A26:K26"/>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24FE1-5F34-40BE-9834-D24B70CE34C8}">
  <dimension ref="A1:O48"/>
  <sheetViews>
    <sheetView rightToLeft="1" view="pageBreakPreview" zoomScaleNormal="100" zoomScaleSheetLayoutView="100" workbookViewId="0">
      <selection activeCell="A14" sqref="A14"/>
    </sheetView>
  </sheetViews>
  <sheetFormatPr defaultColWidth="9.140625" defaultRowHeight="12.75"/>
  <cols>
    <col min="1" max="1" width="18.5703125" style="13" customWidth="1"/>
    <col min="2" max="10" width="10.140625" style="13" customWidth="1"/>
    <col min="11" max="11" width="18.5703125" style="13" customWidth="1"/>
    <col min="12" max="16384" width="9.140625" style="3"/>
  </cols>
  <sheetData>
    <row r="1" spans="1:15" ht="30.75">
      <c r="A1" s="573" t="s">
        <v>135</v>
      </c>
      <c r="B1" s="371"/>
      <c r="C1" s="371"/>
      <c r="D1" s="371"/>
      <c r="E1" s="371"/>
      <c r="F1" s="371"/>
      <c r="G1" s="371"/>
      <c r="H1" s="371"/>
      <c r="I1" s="371"/>
      <c r="J1" s="371"/>
      <c r="K1" s="372" t="s">
        <v>136</v>
      </c>
    </row>
    <row r="2" spans="1:15" ht="12" customHeight="1">
      <c r="A2" s="64"/>
      <c r="B2" s="65"/>
      <c r="C2" s="65"/>
      <c r="D2" s="65"/>
      <c r="E2" s="65"/>
      <c r="F2" s="65"/>
      <c r="G2" s="65"/>
      <c r="H2" s="3"/>
      <c r="I2" s="65"/>
      <c r="J2" s="3"/>
      <c r="K2" s="65"/>
    </row>
    <row r="3" spans="1:15" s="412" customFormat="1" ht="23.25" customHeight="1">
      <c r="A3" s="769" t="s">
        <v>661</v>
      </c>
      <c r="B3" s="769"/>
      <c r="C3" s="769"/>
      <c r="D3" s="769"/>
      <c r="E3" s="769"/>
      <c r="F3" s="769"/>
      <c r="G3" s="769"/>
      <c r="H3" s="769"/>
      <c r="I3" s="769"/>
      <c r="J3" s="769"/>
      <c r="K3" s="769"/>
    </row>
    <row r="4" spans="1:15" s="2" customFormat="1" ht="21.75" customHeight="1">
      <c r="A4" s="770" t="s">
        <v>541</v>
      </c>
      <c r="B4" s="770"/>
      <c r="C4" s="770"/>
      <c r="D4" s="770"/>
      <c r="E4" s="770"/>
      <c r="F4" s="770"/>
      <c r="G4" s="770"/>
      <c r="H4" s="770"/>
      <c r="I4" s="770"/>
      <c r="J4" s="770"/>
      <c r="K4" s="770"/>
    </row>
    <row r="5" spans="1:15" s="2" customFormat="1" ht="18" customHeight="1">
      <c r="A5" s="771" t="s">
        <v>662</v>
      </c>
      <c r="B5" s="771"/>
      <c r="C5" s="771"/>
      <c r="D5" s="771"/>
      <c r="E5" s="771"/>
      <c r="F5" s="771"/>
      <c r="G5" s="771"/>
      <c r="H5" s="771"/>
      <c r="I5" s="771"/>
      <c r="J5" s="771"/>
      <c r="K5" s="771"/>
    </row>
    <row r="6" spans="1:15" ht="15" customHeight="1">
      <c r="A6" s="772" t="s">
        <v>542</v>
      </c>
      <c r="B6" s="772"/>
      <c r="C6" s="772"/>
      <c r="D6" s="772"/>
      <c r="E6" s="772"/>
      <c r="F6" s="772"/>
      <c r="G6" s="772"/>
      <c r="H6" s="772"/>
      <c r="I6" s="772"/>
      <c r="J6" s="772"/>
      <c r="K6" s="772"/>
    </row>
    <row r="7" spans="1:15" s="7" customFormat="1" ht="15.75">
      <c r="A7" s="4" t="s">
        <v>203</v>
      </c>
      <c r="B7" s="4"/>
      <c r="C7" s="4"/>
      <c r="D7" s="4"/>
      <c r="E7" s="4"/>
      <c r="F7" s="4"/>
      <c r="G7" s="4"/>
      <c r="H7" s="4"/>
      <c r="I7" s="4"/>
      <c r="J7" s="4"/>
      <c r="K7" s="8" t="s">
        <v>204</v>
      </c>
    </row>
    <row r="8" spans="1:15" ht="33.75" customHeight="1">
      <c r="A8" s="879" t="s">
        <v>665</v>
      </c>
      <c r="B8" s="787" t="s">
        <v>239</v>
      </c>
      <c r="C8" s="787"/>
      <c r="D8" s="787"/>
      <c r="E8" s="787" t="s">
        <v>242</v>
      </c>
      <c r="F8" s="787"/>
      <c r="G8" s="787"/>
      <c r="H8" s="787" t="s">
        <v>243</v>
      </c>
      <c r="I8" s="787"/>
      <c r="J8" s="787"/>
      <c r="K8" s="816" t="s">
        <v>666</v>
      </c>
    </row>
    <row r="9" spans="1:15">
      <c r="A9" s="880"/>
      <c r="B9" s="882" t="s">
        <v>657</v>
      </c>
      <c r="C9" s="882" t="s">
        <v>658</v>
      </c>
      <c r="D9" s="882" t="s">
        <v>595</v>
      </c>
      <c r="E9" s="882" t="s">
        <v>657</v>
      </c>
      <c r="F9" s="882" t="s">
        <v>658</v>
      </c>
      <c r="G9" s="882" t="s">
        <v>595</v>
      </c>
      <c r="H9" s="882" t="s">
        <v>657</v>
      </c>
      <c r="I9" s="882" t="s">
        <v>658</v>
      </c>
      <c r="J9" s="882" t="s">
        <v>595</v>
      </c>
      <c r="K9" s="825"/>
    </row>
    <row r="10" spans="1:15" s="9" customFormat="1" ht="31.15" customHeight="1">
      <c r="A10" s="881"/>
      <c r="B10" s="883"/>
      <c r="C10" s="883"/>
      <c r="D10" s="883"/>
      <c r="E10" s="883"/>
      <c r="F10" s="883"/>
      <c r="G10" s="883"/>
      <c r="H10" s="883"/>
      <c r="I10" s="883"/>
      <c r="J10" s="883"/>
      <c r="K10" s="817"/>
      <c r="L10" s="174"/>
      <c r="M10" s="174"/>
      <c r="N10" s="174"/>
      <c r="O10" s="174"/>
    </row>
    <row r="11" spans="1:15" s="9" customFormat="1" ht="18" customHeight="1" thickBot="1">
      <c r="A11" s="659" t="s">
        <v>667</v>
      </c>
      <c r="B11" s="660">
        <v>3</v>
      </c>
      <c r="C11" s="697">
        <v>2</v>
      </c>
      <c r="D11" s="661">
        <f>B11+C11</f>
        <v>5</v>
      </c>
      <c r="E11" s="697">
        <v>6</v>
      </c>
      <c r="F11" s="660">
        <v>3</v>
      </c>
      <c r="G11" s="661">
        <f>E11+F11</f>
        <v>9</v>
      </c>
      <c r="H11" s="697">
        <f>B11+E11</f>
        <v>9</v>
      </c>
      <c r="I11" s="702">
        <f>C11+F11</f>
        <v>5</v>
      </c>
      <c r="J11" s="662">
        <f>H11+I11</f>
        <v>14</v>
      </c>
      <c r="K11" s="663" t="s">
        <v>668</v>
      </c>
      <c r="L11" s="174"/>
      <c r="M11" s="174"/>
      <c r="N11" s="174"/>
      <c r="O11" s="174"/>
    </row>
    <row r="12" spans="1:15" s="10" customFormat="1" ht="18" customHeight="1" thickTop="1" thickBot="1">
      <c r="A12" s="664" t="s">
        <v>669</v>
      </c>
      <c r="B12" s="665">
        <v>1</v>
      </c>
      <c r="C12" s="698">
        <v>2</v>
      </c>
      <c r="D12" s="666">
        <f t="shared" ref="D12:D30" si="0">B12+C12</f>
        <v>3</v>
      </c>
      <c r="E12" s="698">
        <v>8</v>
      </c>
      <c r="F12" s="665">
        <v>4</v>
      </c>
      <c r="G12" s="667">
        <f t="shared" ref="G12:G30" si="1">E12+F12</f>
        <v>12</v>
      </c>
      <c r="H12" s="665">
        <f t="shared" ref="H12:H30" si="2">B12+E12</f>
        <v>9</v>
      </c>
      <c r="I12" s="668">
        <f t="shared" ref="I12:I30" si="3">C12+F12</f>
        <v>6</v>
      </c>
      <c r="J12" s="669">
        <f t="shared" ref="J12:J30" si="4">H12+I12</f>
        <v>15</v>
      </c>
      <c r="K12" s="670" t="s">
        <v>669</v>
      </c>
      <c r="L12" s="174"/>
      <c r="M12" s="174"/>
      <c r="N12" s="174"/>
      <c r="O12" s="174"/>
    </row>
    <row r="13" spans="1:15" s="10" customFormat="1" ht="18" customHeight="1" thickTop="1" thickBot="1">
      <c r="A13" s="671" t="s">
        <v>33</v>
      </c>
      <c r="B13" s="672">
        <v>0</v>
      </c>
      <c r="C13" s="699">
        <v>4</v>
      </c>
      <c r="D13" s="673">
        <f t="shared" si="0"/>
        <v>4</v>
      </c>
      <c r="E13" s="699">
        <v>4</v>
      </c>
      <c r="F13" s="672">
        <v>3</v>
      </c>
      <c r="G13" s="674">
        <f t="shared" si="1"/>
        <v>7</v>
      </c>
      <c r="H13" s="672">
        <f t="shared" si="2"/>
        <v>4</v>
      </c>
      <c r="I13" s="675">
        <f t="shared" si="3"/>
        <v>7</v>
      </c>
      <c r="J13" s="676">
        <f t="shared" si="4"/>
        <v>11</v>
      </c>
      <c r="K13" s="677" t="s">
        <v>33</v>
      </c>
      <c r="L13" s="174"/>
      <c r="M13" s="174"/>
      <c r="N13" s="174"/>
      <c r="O13" s="174"/>
    </row>
    <row r="14" spans="1:15" s="10" customFormat="1" ht="18" customHeight="1" thickTop="1" thickBot="1">
      <c r="A14" s="664" t="s">
        <v>34</v>
      </c>
      <c r="B14" s="665">
        <v>1</v>
      </c>
      <c r="C14" s="698">
        <v>0</v>
      </c>
      <c r="D14" s="666">
        <f t="shared" si="0"/>
        <v>1</v>
      </c>
      <c r="E14" s="698">
        <v>1</v>
      </c>
      <c r="F14" s="665">
        <v>0</v>
      </c>
      <c r="G14" s="667">
        <f t="shared" si="1"/>
        <v>1</v>
      </c>
      <c r="H14" s="665">
        <f t="shared" si="2"/>
        <v>2</v>
      </c>
      <c r="I14" s="668">
        <f t="shared" si="3"/>
        <v>0</v>
      </c>
      <c r="J14" s="669">
        <f t="shared" si="4"/>
        <v>2</v>
      </c>
      <c r="K14" s="670" t="s">
        <v>34</v>
      </c>
      <c r="L14" s="175"/>
      <c r="M14" s="175"/>
      <c r="N14" s="175"/>
      <c r="O14" s="175"/>
    </row>
    <row r="15" spans="1:15" s="10" customFormat="1" ht="18" customHeight="1" thickTop="1" thickBot="1">
      <c r="A15" s="671" t="s">
        <v>35</v>
      </c>
      <c r="B15" s="672">
        <v>6</v>
      </c>
      <c r="C15" s="699">
        <v>3</v>
      </c>
      <c r="D15" s="673">
        <f t="shared" si="0"/>
        <v>9</v>
      </c>
      <c r="E15" s="699">
        <v>5</v>
      </c>
      <c r="F15" s="672">
        <v>0</v>
      </c>
      <c r="G15" s="674">
        <f t="shared" si="1"/>
        <v>5</v>
      </c>
      <c r="H15" s="672">
        <f t="shared" si="2"/>
        <v>11</v>
      </c>
      <c r="I15" s="675">
        <f t="shared" si="3"/>
        <v>3</v>
      </c>
      <c r="J15" s="676">
        <f t="shared" si="4"/>
        <v>14</v>
      </c>
      <c r="K15" s="677" t="s">
        <v>35</v>
      </c>
      <c r="L15" s="175"/>
      <c r="M15" s="175"/>
      <c r="N15" s="175"/>
      <c r="O15" s="175"/>
    </row>
    <row r="16" spans="1:15" s="10" customFormat="1" ht="18" customHeight="1" thickTop="1" thickBot="1">
      <c r="A16" s="664" t="s">
        <v>36</v>
      </c>
      <c r="B16" s="665">
        <v>3</v>
      </c>
      <c r="C16" s="698">
        <v>1</v>
      </c>
      <c r="D16" s="666">
        <f t="shared" si="0"/>
        <v>4</v>
      </c>
      <c r="E16" s="698">
        <v>18</v>
      </c>
      <c r="F16" s="665">
        <v>1</v>
      </c>
      <c r="G16" s="667">
        <f t="shared" si="1"/>
        <v>19</v>
      </c>
      <c r="H16" s="665">
        <f t="shared" si="2"/>
        <v>21</v>
      </c>
      <c r="I16" s="668">
        <f t="shared" si="3"/>
        <v>2</v>
      </c>
      <c r="J16" s="669">
        <f t="shared" si="4"/>
        <v>23</v>
      </c>
      <c r="K16" s="670" t="s">
        <v>36</v>
      </c>
      <c r="L16" s="175"/>
      <c r="M16" s="175"/>
      <c r="N16" s="175"/>
      <c r="O16" s="175"/>
    </row>
    <row r="17" spans="1:15" s="10" customFormat="1" ht="18" customHeight="1" thickTop="1" thickBot="1">
      <c r="A17" s="671" t="s">
        <v>670</v>
      </c>
      <c r="B17" s="672">
        <v>2</v>
      </c>
      <c r="C17" s="699">
        <v>3</v>
      </c>
      <c r="D17" s="673">
        <f t="shared" si="0"/>
        <v>5</v>
      </c>
      <c r="E17" s="699">
        <v>15</v>
      </c>
      <c r="F17" s="672">
        <v>0</v>
      </c>
      <c r="G17" s="674">
        <f t="shared" si="1"/>
        <v>15</v>
      </c>
      <c r="H17" s="672">
        <f t="shared" si="2"/>
        <v>17</v>
      </c>
      <c r="I17" s="675">
        <f t="shared" si="3"/>
        <v>3</v>
      </c>
      <c r="J17" s="676">
        <f t="shared" si="4"/>
        <v>20</v>
      </c>
      <c r="K17" s="677" t="s">
        <v>670</v>
      </c>
      <c r="L17" s="175"/>
      <c r="M17" s="175"/>
      <c r="N17" s="175"/>
      <c r="O17" s="175"/>
    </row>
    <row r="18" spans="1:15" s="10" customFormat="1" ht="18" customHeight="1" thickTop="1" thickBot="1">
      <c r="A18" s="664" t="s">
        <v>671</v>
      </c>
      <c r="B18" s="665">
        <v>6</v>
      </c>
      <c r="C18" s="698">
        <v>1</v>
      </c>
      <c r="D18" s="666">
        <f t="shared" si="0"/>
        <v>7</v>
      </c>
      <c r="E18" s="698">
        <v>20</v>
      </c>
      <c r="F18" s="665">
        <v>6</v>
      </c>
      <c r="G18" s="667">
        <f t="shared" si="1"/>
        <v>26</v>
      </c>
      <c r="H18" s="665">
        <f t="shared" si="2"/>
        <v>26</v>
      </c>
      <c r="I18" s="668">
        <f t="shared" si="3"/>
        <v>7</v>
      </c>
      <c r="J18" s="669">
        <f t="shared" si="4"/>
        <v>33</v>
      </c>
      <c r="K18" s="670" t="s">
        <v>671</v>
      </c>
      <c r="L18" s="175"/>
      <c r="M18" s="175"/>
      <c r="N18" s="175"/>
      <c r="O18" s="175"/>
    </row>
    <row r="19" spans="1:15" s="10" customFormat="1" ht="18" customHeight="1" thickTop="1" thickBot="1">
      <c r="A19" s="671" t="s">
        <v>672</v>
      </c>
      <c r="B19" s="672">
        <v>3</v>
      </c>
      <c r="C19" s="699">
        <v>0</v>
      </c>
      <c r="D19" s="673">
        <f t="shared" si="0"/>
        <v>3</v>
      </c>
      <c r="E19" s="699">
        <v>35</v>
      </c>
      <c r="F19" s="672">
        <v>6</v>
      </c>
      <c r="G19" s="674">
        <f t="shared" si="1"/>
        <v>41</v>
      </c>
      <c r="H19" s="672">
        <f t="shared" si="2"/>
        <v>38</v>
      </c>
      <c r="I19" s="675">
        <f t="shared" si="3"/>
        <v>6</v>
      </c>
      <c r="J19" s="676">
        <f t="shared" si="4"/>
        <v>44</v>
      </c>
      <c r="K19" s="677" t="s">
        <v>672</v>
      </c>
      <c r="L19" s="175"/>
      <c r="M19" s="175"/>
      <c r="N19" s="175"/>
      <c r="O19" s="175"/>
    </row>
    <row r="20" spans="1:15" s="10" customFormat="1" ht="18" customHeight="1" thickTop="1" thickBot="1">
      <c r="A20" s="664" t="s">
        <v>673</v>
      </c>
      <c r="B20" s="665">
        <v>2</v>
      </c>
      <c r="C20" s="698">
        <v>2</v>
      </c>
      <c r="D20" s="666">
        <f t="shared" si="0"/>
        <v>4</v>
      </c>
      <c r="E20" s="698">
        <v>33</v>
      </c>
      <c r="F20" s="665">
        <v>4</v>
      </c>
      <c r="G20" s="667">
        <f t="shared" si="1"/>
        <v>37</v>
      </c>
      <c r="H20" s="665">
        <f t="shared" si="2"/>
        <v>35</v>
      </c>
      <c r="I20" s="668">
        <f t="shared" si="3"/>
        <v>6</v>
      </c>
      <c r="J20" s="669">
        <f t="shared" si="4"/>
        <v>41</v>
      </c>
      <c r="K20" s="670" t="s">
        <v>673</v>
      </c>
      <c r="L20" s="175"/>
      <c r="M20" s="175"/>
      <c r="N20" s="175"/>
      <c r="O20" s="175"/>
    </row>
    <row r="21" spans="1:15" s="10" customFormat="1" ht="18" customHeight="1" thickTop="1" thickBot="1">
      <c r="A21" s="671" t="s">
        <v>674</v>
      </c>
      <c r="B21" s="672">
        <v>3</v>
      </c>
      <c r="C21" s="699">
        <v>3</v>
      </c>
      <c r="D21" s="673">
        <f t="shared" si="0"/>
        <v>6</v>
      </c>
      <c r="E21" s="699">
        <v>31</v>
      </c>
      <c r="F21" s="672">
        <v>3</v>
      </c>
      <c r="G21" s="674">
        <f t="shared" si="1"/>
        <v>34</v>
      </c>
      <c r="H21" s="672">
        <f t="shared" si="2"/>
        <v>34</v>
      </c>
      <c r="I21" s="675">
        <f t="shared" si="3"/>
        <v>6</v>
      </c>
      <c r="J21" s="676">
        <f t="shared" si="4"/>
        <v>40</v>
      </c>
      <c r="K21" s="677" t="s">
        <v>674</v>
      </c>
      <c r="L21" s="175"/>
      <c r="M21" s="175"/>
      <c r="N21" s="175"/>
      <c r="O21" s="175"/>
    </row>
    <row r="22" spans="1:15" ht="18" customHeight="1" thickTop="1" thickBot="1">
      <c r="A22" s="664" t="s">
        <v>675</v>
      </c>
      <c r="B22" s="665">
        <v>3</v>
      </c>
      <c r="C22" s="698">
        <v>2</v>
      </c>
      <c r="D22" s="666">
        <f t="shared" si="0"/>
        <v>5</v>
      </c>
      <c r="E22" s="698">
        <v>28</v>
      </c>
      <c r="F22" s="665">
        <v>10</v>
      </c>
      <c r="G22" s="667">
        <f t="shared" si="1"/>
        <v>38</v>
      </c>
      <c r="H22" s="665">
        <f t="shared" si="2"/>
        <v>31</v>
      </c>
      <c r="I22" s="668">
        <f t="shared" si="3"/>
        <v>12</v>
      </c>
      <c r="J22" s="669">
        <f t="shared" si="4"/>
        <v>43</v>
      </c>
      <c r="K22" s="670" t="s">
        <v>675</v>
      </c>
      <c r="L22" s="175"/>
      <c r="M22" s="175"/>
      <c r="N22" s="175"/>
      <c r="O22" s="175"/>
    </row>
    <row r="23" spans="1:15" ht="18" customHeight="1" thickTop="1" thickBot="1">
      <c r="A23" s="671" t="s">
        <v>676</v>
      </c>
      <c r="B23" s="672">
        <v>4</v>
      </c>
      <c r="C23" s="699">
        <v>2</v>
      </c>
      <c r="D23" s="673">
        <f t="shared" si="0"/>
        <v>6</v>
      </c>
      <c r="E23" s="699">
        <v>29</v>
      </c>
      <c r="F23" s="672">
        <v>5</v>
      </c>
      <c r="G23" s="674">
        <f t="shared" si="1"/>
        <v>34</v>
      </c>
      <c r="H23" s="672">
        <f t="shared" si="2"/>
        <v>33</v>
      </c>
      <c r="I23" s="675">
        <f t="shared" si="3"/>
        <v>7</v>
      </c>
      <c r="J23" s="676">
        <f t="shared" si="4"/>
        <v>40</v>
      </c>
      <c r="K23" s="677" t="s">
        <v>676</v>
      </c>
      <c r="L23" s="174"/>
      <c r="M23" s="174"/>
      <c r="N23" s="174"/>
      <c r="O23" s="174"/>
    </row>
    <row r="24" spans="1:15" ht="18" customHeight="1" thickTop="1" thickBot="1">
      <c r="A24" s="664" t="s">
        <v>677</v>
      </c>
      <c r="B24" s="665">
        <v>11</v>
      </c>
      <c r="C24" s="698">
        <v>2</v>
      </c>
      <c r="D24" s="666">
        <f t="shared" si="0"/>
        <v>13</v>
      </c>
      <c r="E24" s="698">
        <v>26</v>
      </c>
      <c r="F24" s="665">
        <v>7</v>
      </c>
      <c r="G24" s="667">
        <f t="shared" si="1"/>
        <v>33</v>
      </c>
      <c r="H24" s="665">
        <f t="shared" si="2"/>
        <v>37</v>
      </c>
      <c r="I24" s="668">
        <f t="shared" si="3"/>
        <v>9</v>
      </c>
      <c r="J24" s="669">
        <f t="shared" si="4"/>
        <v>46</v>
      </c>
      <c r="K24" s="670" t="s">
        <v>677</v>
      </c>
    </row>
    <row r="25" spans="1:15" ht="18" customHeight="1" thickTop="1" thickBot="1">
      <c r="A25" s="671" t="s">
        <v>678</v>
      </c>
      <c r="B25" s="672">
        <v>15</v>
      </c>
      <c r="C25" s="699">
        <v>5</v>
      </c>
      <c r="D25" s="673">
        <f t="shared" si="0"/>
        <v>20</v>
      </c>
      <c r="E25" s="699">
        <v>14</v>
      </c>
      <c r="F25" s="672">
        <v>6</v>
      </c>
      <c r="G25" s="674">
        <f t="shared" si="1"/>
        <v>20</v>
      </c>
      <c r="H25" s="672">
        <f t="shared" si="2"/>
        <v>29</v>
      </c>
      <c r="I25" s="675">
        <f t="shared" si="3"/>
        <v>11</v>
      </c>
      <c r="J25" s="676">
        <f t="shared" si="4"/>
        <v>40</v>
      </c>
      <c r="K25" s="677" t="s">
        <v>678</v>
      </c>
    </row>
    <row r="26" spans="1:15" ht="18" customHeight="1" thickTop="1" thickBot="1">
      <c r="A26" s="664" t="s">
        <v>679</v>
      </c>
      <c r="B26" s="665">
        <v>10</v>
      </c>
      <c r="C26" s="698">
        <v>13</v>
      </c>
      <c r="D26" s="666">
        <f t="shared" si="0"/>
        <v>23</v>
      </c>
      <c r="E26" s="698">
        <v>14</v>
      </c>
      <c r="F26" s="665">
        <v>8</v>
      </c>
      <c r="G26" s="667">
        <f t="shared" si="1"/>
        <v>22</v>
      </c>
      <c r="H26" s="665">
        <f t="shared" si="2"/>
        <v>24</v>
      </c>
      <c r="I26" s="668">
        <f t="shared" si="3"/>
        <v>21</v>
      </c>
      <c r="J26" s="669">
        <f t="shared" si="4"/>
        <v>45</v>
      </c>
      <c r="K26" s="670" t="s">
        <v>679</v>
      </c>
    </row>
    <row r="27" spans="1:15" ht="18" customHeight="1" thickTop="1" thickBot="1">
      <c r="A27" s="671" t="s">
        <v>680</v>
      </c>
      <c r="B27" s="672">
        <v>5</v>
      </c>
      <c r="C27" s="699">
        <v>12</v>
      </c>
      <c r="D27" s="673">
        <f t="shared" si="0"/>
        <v>17</v>
      </c>
      <c r="E27" s="699">
        <v>15</v>
      </c>
      <c r="F27" s="672">
        <v>15</v>
      </c>
      <c r="G27" s="674">
        <f t="shared" si="1"/>
        <v>30</v>
      </c>
      <c r="H27" s="672">
        <f t="shared" si="2"/>
        <v>20</v>
      </c>
      <c r="I27" s="675">
        <f t="shared" si="3"/>
        <v>27</v>
      </c>
      <c r="J27" s="676">
        <f t="shared" si="4"/>
        <v>47</v>
      </c>
      <c r="K27" s="677" t="s">
        <v>680</v>
      </c>
    </row>
    <row r="28" spans="1:15" ht="18" customHeight="1" thickTop="1" thickBot="1">
      <c r="A28" s="664" t="s">
        <v>681</v>
      </c>
      <c r="B28" s="665">
        <v>7</v>
      </c>
      <c r="C28" s="698">
        <v>11</v>
      </c>
      <c r="D28" s="666">
        <f t="shared" si="0"/>
        <v>18</v>
      </c>
      <c r="E28" s="698">
        <v>6</v>
      </c>
      <c r="F28" s="665">
        <v>6</v>
      </c>
      <c r="G28" s="667">
        <f t="shared" si="1"/>
        <v>12</v>
      </c>
      <c r="H28" s="665">
        <f t="shared" si="2"/>
        <v>13</v>
      </c>
      <c r="I28" s="668">
        <f t="shared" si="3"/>
        <v>17</v>
      </c>
      <c r="J28" s="669">
        <f t="shared" si="4"/>
        <v>30</v>
      </c>
      <c r="K28" s="670" t="s">
        <v>681</v>
      </c>
    </row>
    <row r="29" spans="1:15" ht="18" customHeight="1" thickTop="1">
      <c r="A29" s="678" t="s">
        <v>682</v>
      </c>
      <c r="B29" s="679">
        <v>12</v>
      </c>
      <c r="C29" s="700">
        <v>16</v>
      </c>
      <c r="D29" s="680">
        <f t="shared" si="0"/>
        <v>28</v>
      </c>
      <c r="E29" s="700">
        <v>9</v>
      </c>
      <c r="F29" s="679">
        <v>12</v>
      </c>
      <c r="G29" s="681">
        <f t="shared" si="1"/>
        <v>21</v>
      </c>
      <c r="H29" s="679">
        <f t="shared" si="2"/>
        <v>21</v>
      </c>
      <c r="I29" s="682">
        <f t="shared" si="3"/>
        <v>28</v>
      </c>
      <c r="J29" s="683">
        <f t="shared" si="4"/>
        <v>49</v>
      </c>
      <c r="K29" s="684" t="s">
        <v>682</v>
      </c>
    </row>
    <row r="30" spans="1:15" ht="18" customHeight="1">
      <c r="A30" s="685" t="s">
        <v>371</v>
      </c>
      <c r="B30" s="686">
        <v>0</v>
      </c>
      <c r="C30" s="701">
        <v>0</v>
      </c>
      <c r="D30" s="687">
        <f t="shared" si="0"/>
        <v>0</v>
      </c>
      <c r="E30" s="701">
        <v>0</v>
      </c>
      <c r="F30" s="686">
        <v>0</v>
      </c>
      <c r="G30" s="688">
        <f t="shared" si="1"/>
        <v>0</v>
      </c>
      <c r="H30" s="686">
        <f t="shared" si="2"/>
        <v>0</v>
      </c>
      <c r="I30" s="689">
        <f t="shared" si="3"/>
        <v>0</v>
      </c>
      <c r="J30" s="690">
        <f t="shared" si="4"/>
        <v>0</v>
      </c>
      <c r="K30" s="691" t="s">
        <v>384</v>
      </c>
    </row>
    <row r="31" spans="1:15" ht="18" customHeight="1">
      <c r="A31" s="692" t="s">
        <v>11</v>
      </c>
      <c r="B31" s="693">
        <f t="shared" ref="B31:J31" si="5">SUM(B11:B30)</f>
        <v>97</v>
      </c>
      <c r="C31" s="694">
        <f t="shared" si="5"/>
        <v>84</v>
      </c>
      <c r="D31" s="695">
        <f t="shared" si="5"/>
        <v>181</v>
      </c>
      <c r="E31" s="694">
        <f t="shared" si="5"/>
        <v>317</v>
      </c>
      <c r="F31" s="693">
        <f t="shared" si="5"/>
        <v>99</v>
      </c>
      <c r="G31" s="694">
        <f t="shared" si="5"/>
        <v>416</v>
      </c>
      <c r="H31" s="693">
        <f t="shared" si="5"/>
        <v>414</v>
      </c>
      <c r="I31" s="693">
        <f t="shared" si="5"/>
        <v>183</v>
      </c>
      <c r="J31" s="693">
        <f t="shared" si="5"/>
        <v>597</v>
      </c>
      <c r="K31" s="696" t="s">
        <v>12</v>
      </c>
    </row>
    <row r="32" spans="1:15" ht="18" customHeight="1">
      <c r="A32" s="64"/>
      <c r="B32" s="64"/>
      <c r="C32" s="64"/>
      <c r="D32" s="64"/>
      <c r="E32" s="64"/>
      <c r="F32" s="64"/>
      <c r="G32" s="64"/>
      <c r="H32" s="64"/>
      <c r="I32" s="64"/>
      <c r="J32" s="64"/>
      <c r="K32" s="64"/>
    </row>
    <row r="33" spans="1:11" ht="18" customHeight="1">
      <c r="A33" s="64"/>
      <c r="B33" s="64"/>
      <c r="C33" s="64"/>
      <c r="D33" s="64"/>
      <c r="E33" s="64"/>
      <c r="F33" s="64"/>
      <c r="G33" s="64"/>
      <c r="H33" s="64"/>
      <c r="I33" s="64"/>
      <c r="J33" s="64"/>
      <c r="K33" s="64"/>
    </row>
    <row r="34" spans="1:11" ht="18" customHeight="1">
      <c r="A34" s="64"/>
      <c r="B34" s="64"/>
      <c r="C34" s="64"/>
      <c r="D34" s="64"/>
      <c r="E34" s="64"/>
      <c r="F34" s="64"/>
      <c r="G34" s="64"/>
      <c r="H34" s="64"/>
      <c r="I34" s="64"/>
      <c r="J34" s="64"/>
      <c r="K34" s="64"/>
    </row>
    <row r="35" spans="1:11" ht="18" customHeight="1">
      <c r="A35" s="64"/>
      <c r="B35" s="64"/>
      <c r="C35" s="64"/>
      <c r="D35" s="64"/>
      <c r="E35" s="64"/>
      <c r="F35" s="64"/>
      <c r="G35" s="64"/>
      <c r="H35" s="64"/>
      <c r="I35" s="64"/>
      <c r="J35" s="64"/>
      <c r="K35" s="64"/>
    </row>
    <row r="36" spans="1:11" ht="18" customHeight="1">
      <c r="A36" s="64"/>
      <c r="B36" s="64"/>
      <c r="C36" s="64"/>
      <c r="D36" s="64"/>
      <c r="E36" s="64"/>
      <c r="F36" s="64"/>
      <c r="G36" s="64"/>
      <c r="H36" s="64"/>
      <c r="I36" s="64"/>
      <c r="J36" s="64"/>
      <c r="K36" s="64"/>
    </row>
    <row r="37" spans="1:11" ht="18" customHeight="1">
      <c r="A37" s="64"/>
      <c r="B37" s="64"/>
      <c r="C37" s="64"/>
      <c r="D37" s="64"/>
      <c r="E37" s="64"/>
      <c r="F37" s="64"/>
      <c r="G37" s="64"/>
      <c r="H37" s="64"/>
      <c r="I37" s="64"/>
      <c r="J37" s="64"/>
      <c r="K37" s="64"/>
    </row>
    <row r="38" spans="1:11" ht="18" customHeight="1">
      <c r="A38" s="64"/>
      <c r="B38" s="64"/>
      <c r="C38" s="64"/>
      <c r="D38" s="64"/>
      <c r="E38" s="64"/>
      <c r="F38" s="64"/>
      <c r="G38" s="64"/>
      <c r="H38" s="64"/>
      <c r="I38" s="64"/>
      <c r="J38" s="64"/>
      <c r="K38" s="64"/>
    </row>
    <row r="39" spans="1:11" ht="18" customHeight="1">
      <c r="A39" s="64"/>
      <c r="B39" s="64"/>
      <c r="C39" s="64"/>
      <c r="D39" s="64"/>
      <c r="E39" s="64"/>
      <c r="F39" s="64"/>
      <c r="G39" s="64"/>
      <c r="H39" s="64"/>
      <c r="I39" s="64"/>
      <c r="J39" s="64"/>
      <c r="K39" s="64"/>
    </row>
    <row r="40" spans="1:11" ht="18" customHeight="1">
      <c r="A40" s="64"/>
      <c r="B40" s="64"/>
      <c r="C40" s="64"/>
      <c r="D40" s="64"/>
      <c r="E40" s="64"/>
      <c r="F40" s="64"/>
      <c r="G40" s="64"/>
      <c r="H40" s="64"/>
      <c r="I40" s="64"/>
      <c r="J40" s="64"/>
      <c r="K40" s="64"/>
    </row>
    <row r="41" spans="1:11" ht="18" customHeight="1">
      <c r="A41" s="64"/>
      <c r="B41" s="64"/>
      <c r="C41" s="64"/>
      <c r="D41" s="64"/>
      <c r="E41" s="64"/>
      <c r="F41" s="64"/>
      <c r="G41" s="64"/>
      <c r="H41" s="64"/>
      <c r="I41" s="64"/>
      <c r="J41" s="64"/>
      <c r="K41" s="64"/>
    </row>
    <row r="42" spans="1:11">
      <c r="A42" s="64"/>
      <c r="B42" s="64"/>
      <c r="C42" s="64"/>
      <c r="D42" s="64"/>
      <c r="E42" s="64"/>
      <c r="F42" s="64"/>
      <c r="G42" s="64"/>
      <c r="H42" s="64"/>
      <c r="I42" s="64"/>
      <c r="J42" s="64"/>
      <c r="K42" s="64"/>
    </row>
    <row r="43" spans="1:11">
      <c r="A43" s="64"/>
      <c r="B43" s="64"/>
      <c r="C43" s="64"/>
      <c r="D43" s="64"/>
      <c r="E43" s="64"/>
      <c r="F43" s="64"/>
      <c r="G43" s="64"/>
      <c r="H43" s="64"/>
      <c r="I43" s="64"/>
      <c r="J43" s="64"/>
      <c r="K43" s="64"/>
    </row>
    <row r="44" spans="1:11">
      <c r="A44" s="64"/>
      <c r="B44" s="64"/>
      <c r="C44" s="64"/>
      <c r="D44" s="64"/>
      <c r="E44" s="64"/>
      <c r="F44" s="64"/>
      <c r="G44" s="64"/>
      <c r="H44" s="64"/>
      <c r="I44" s="64"/>
      <c r="J44" s="64"/>
      <c r="K44" s="64"/>
    </row>
    <row r="45" spans="1:11">
      <c r="A45" s="64"/>
      <c r="B45" s="64"/>
      <c r="C45" s="64"/>
      <c r="D45" s="64"/>
      <c r="E45" s="64"/>
      <c r="F45" s="64"/>
      <c r="G45" s="64"/>
      <c r="H45" s="64"/>
      <c r="I45" s="64"/>
      <c r="J45" s="64"/>
      <c r="K45" s="64"/>
    </row>
    <row r="46" spans="1:11">
      <c r="A46" s="760" t="s">
        <v>433</v>
      </c>
      <c r="B46" s="760"/>
      <c r="C46" s="760"/>
      <c r="D46" s="760"/>
      <c r="E46" s="760"/>
      <c r="F46" s="760"/>
      <c r="G46" s="760"/>
      <c r="H46" s="760"/>
      <c r="I46" s="760"/>
      <c r="J46" s="760"/>
      <c r="K46" s="760"/>
    </row>
    <row r="47" spans="1:11">
      <c r="A47" s="64"/>
      <c r="B47" s="64"/>
      <c r="C47" s="64"/>
      <c r="D47" s="64"/>
      <c r="E47" s="64"/>
      <c r="F47" s="64"/>
      <c r="G47" s="64"/>
      <c r="H47" s="64"/>
      <c r="I47" s="64"/>
      <c r="J47" s="64"/>
      <c r="K47" s="64"/>
    </row>
    <row r="48" spans="1:11">
      <c r="A48" s="64"/>
      <c r="B48" s="64"/>
      <c r="C48" s="64"/>
      <c r="D48" s="64"/>
      <c r="E48" s="64"/>
      <c r="F48" s="64"/>
      <c r="G48" s="64"/>
      <c r="H48" s="64"/>
      <c r="I48" s="64"/>
      <c r="J48" s="64"/>
      <c r="K48" s="64"/>
    </row>
  </sheetData>
  <mergeCells count="19">
    <mergeCell ref="A46:K46"/>
    <mergeCell ref="C9:C10"/>
    <mergeCell ref="D9:D10"/>
    <mergeCell ref="E9:E10"/>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s>
  <printOptions horizontalCentered="1"/>
  <pageMargins left="0.7" right="0.7" top="0.75" bottom="0.75" header="0.3" footer="0.3"/>
  <pageSetup paperSize="9" scale="85" orientation="landscape" r:id="rId1"/>
  <headerFooter>
    <oddFooter>&amp;C_&amp;P_</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P18"/>
  <sheetViews>
    <sheetView rightToLeft="1" view="pageBreakPreview" zoomScaleNormal="100" zoomScaleSheetLayoutView="100" workbookViewId="0">
      <selection activeCell="A10" sqref="A10"/>
    </sheetView>
  </sheetViews>
  <sheetFormatPr defaultColWidth="9.140625" defaultRowHeight="12.75"/>
  <cols>
    <col min="1" max="1" width="20.7109375" style="13" customWidth="1"/>
    <col min="2" max="10" width="10.5703125" style="13" customWidth="1"/>
    <col min="11" max="11" width="20.7109375" style="13" customWidth="1"/>
    <col min="12" max="12" width="15.140625" style="3" customWidth="1"/>
    <col min="13" max="16" width="6.42578125" style="3" customWidth="1"/>
    <col min="17" max="16384" width="9.140625" style="3"/>
  </cols>
  <sheetData>
    <row r="1" spans="1:16" ht="30.75">
      <c r="A1" s="370" t="s">
        <v>135</v>
      </c>
      <c r="B1" s="370"/>
      <c r="C1" s="370"/>
      <c r="D1" s="370"/>
      <c r="E1" s="371"/>
      <c r="F1" s="371"/>
      <c r="G1" s="371"/>
      <c r="H1" s="371"/>
      <c r="I1" s="371"/>
      <c r="J1" s="371"/>
      <c r="K1" s="372" t="s">
        <v>136</v>
      </c>
    </row>
    <row r="2" spans="1:16" ht="12" customHeight="1">
      <c r="A2" s="64"/>
      <c r="B2" s="64"/>
      <c r="C2" s="64"/>
      <c r="D2" s="64"/>
      <c r="E2" s="65"/>
      <c r="F2" s="65"/>
      <c r="G2" s="65"/>
      <c r="H2" s="65"/>
      <c r="I2" s="65"/>
      <c r="J2" s="65"/>
      <c r="K2" s="65"/>
      <c r="L2" s="65"/>
    </row>
    <row r="3" spans="1:16" s="412" customFormat="1" ht="23.25">
      <c r="A3" s="861" t="s">
        <v>230</v>
      </c>
      <c r="B3" s="861"/>
      <c r="C3" s="861"/>
      <c r="D3" s="861"/>
      <c r="E3" s="861"/>
      <c r="F3" s="861"/>
      <c r="G3" s="861"/>
      <c r="H3" s="861"/>
      <c r="I3" s="861"/>
      <c r="J3" s="861"/>
      <c r="K3" s="861"/>
    </row>
    <row r="4" spans="1:16" s="2" customFormat="1" ht="21.75">
      <c r="A4" s="770" t="s">
        <v>588</v>
      </c>
      <c r="B4" s="862"/>
      <c r="C4" s="862"/>
      <c r="D4" s="862"/>
      <c r="E4" s="862"/>
      <c r="F4" s="862"/>
      <c r="G4" s="862"/>
      <c r="H4" s="862"/>
      <c r="I4" s="862"/>
      <c r="J4" s="862"/>
      <c r="K4" s="862"/>
    </row>
    <row r="5" spans="1:16" s="2" customFormat="1" ht="18">
      <c r="A5" s="771" t="s">
        <v>296</v>
      </c>
      <c r="B5" s="771"/>
      <c r="C5" s="771"/>
      <c r="D5" s="771"/>
      <c r="E5" s="771"/>
      <c r="F5" s="771"/>
      <c r="G5" s="771"/>
      <c r="H5" s="771"/>
      <c r="I5" s="771"/>
      <c r="J5" s="771"/>
      <c r="K5" s="771"/>
    </row>
    <row r="6" spans="1:16" ht="15">
      <c r="A6" s="772" t="s">
        <v>587</v>
      </c>
      <c r="B6" s="772"/>
      <c r="C6" s="772"/>
      <c r="D6" s="772"/>
      <c r="E6" s="772"/>
      <c r="F6" s="772"/>
      <c r="G6" s="772"/>
      <c r="H6" s="772"/>
      <c r="I6" s="772"/>
      <c r="J6" s="772"/>
      <c r="K6" s="772"/>
    </row>
    <row r="7" spans="1:16" s="7" customFormat="1" ht="15.75">
      <c r="A7" s="4" t="s">
        <v>260</v>
      </c>
      <c r="B7" s="4"/>
      <c r="C7" s="4"/>
      <c r="D7" s="4"/>
      <c r="E7" s="4"/>
      <c r="F7" s="4"/>
      <c r="G7" s="4"/>
      <c r="H7" s="4"/>
      <c r="I7" s="4"/>
      <c r="J7" s="4"/>
      <c r="K7" s="8" t="s">
        <v>205</v>
      </c>
      <c r="M7" s="5"/>
      <c r="O7" s="5"/>
      <c r="P7" s="5"/>
    </row>
    <row r="8" spans="1:16" ht="36" customHeight="1">
      <c r="A8" s="884" t="s">
        <v>155</v>
      </c>
      <c r="B8" s="787" t="s">
        <v>549</v>
      </c>
      <c r="C8" s="865"/>
      <c r="D8" s="865"/>
      <c r="E8" s="787" t="s">
        <v>528</v>
      </c>
      <c r="F8" s="865"/>
      <c r="G8" s="865"/>
      <c r="H8" s="787" t="s">
        <v>550</v>
      </c>
      <c r="I8" s="865"/>
      <c r="J8" s="865"/>
      <c r="K8" s="886" t="s">
        <v>156</v>
      </c>
    </row>
    <row r="9" spans="1:16" s="9" customFormat="1" ht="43.5" customHeight="1">
      <c r="A9" s="885"/>
      <c r="B9" s="134" t="s">
        <v>373</v>
      </c>
      <c r="C9" s="134" t="s">
        <v>153</v>
      </c>
      <c r="D9" s="135" t="s">
        <v>374</v>
      </c>
      <c r="E9" s="134" t="s">
        <v>373</v>
      </c>
      <c r="F9" s="134" t="s">
        <v>153</v>
      </c>
      <c r="G9" s="135" t="s">
        <v>374</v>
      </c>
      <c r="H9" s="134" t="s">
        <v>373</v>
      </c>
      <c r="I9" s="134" t="s">
        <v>153</v>
      </c>
      <c r="J9" s="135" t="s">
        <v>374</v>
      </c>
      <c r="K9" s="887"/>
    </row>
    <row r="10" spans="1:16" s="10" customFormat="1" ht="34.5" customHeight="1" thickBot="1">
      <c r="A10" s="188" t="s">
        <v>88</v>
      </c>
      <c r="B10" s="129">
        <v>96</v>
      </c>
      <c r="C10" s="129">
        <v>87</v>
      </c>
      <c r="D10" s="189">
        <f>B10+C10</f>
        <v>183</v>
      </c>
      <c r="E10" s="129">
        <v>89</v>
      </c>
      <c r="F10" s="129">
        <v>74</v>
      </c>
      <c r="G10" s="189">
        <f>E10+F10</f>
        <v>163</v>
      </c>
      <c r="H10" s="129">
        <v>80</v>
      </c>
      <c r="I10" s="129">
        <v>72</v>
      </c>
      <c r="J10" s="189">
        <f>H10+I10</f>
        <v>152</v>
      </c>
      <c r="K10" s="190" t="s">
        <v>126</v>
      </c>
    </row>
    <row r="11" spans="1:16" s="10" customFormat="1" ht="34.5" customHeight="1" thickTop="1" thickBot="1">
      <c r="A11" s="191" t="s">
        <v>75</v>
      </c>
      <c r="B11" s="566">
        <v>7</v>
      </c>
      <c r="C11" s="566">
        <v>2</v>
      </c>
      <c r="D11" s="192">
        <f t="shared" ref="D11:D15" si="0">B11+C11</f>
        <v>9</v>
      </c>
      <c r="E11" s="155">
        <v>6</v>
      </c>
      <c r="F11" s="155">
        <v>1</v>
      </c>
      <c r="G11" s="192">
        <f t="shared" ref="G11" si="1">E11+F11</f>
        <v>7</v>
      </c>
      <c r="H11" s="155">
        <v>4</v>
      </c>
      <c r="I11" s="155">
        <v>4</v>
      </c>
      <c r="J11" s="192">
        <f t="shared" ref="J11:J15" si="2">H11+I11</f>
        <v>8</v>
      </c>
      <c r="K11" s="193" t="s">
        <v>70</v>
      </c>
    </row>
    <row r="12" spans="1:16" s="10" customFormat="1" ht="34.5" customHeight="1" thickTop="1" thickBot="1">
      <c r="A12" s="194" t="s">
        <v>76</v>
      </c>
      <c r="B12" s="567">
        <v>2</v>
      </c>
      <c r="C12" s="567">
        <v>0</v>
      </c>
      <c r="D12" s="189">
        <f>B12+C12</f>
        <v>2</v>
      </c>
      <c r="E12" s="156">
        <v>0</v>
      </c>
      <c r="F12" s="156">
        <v>0</v>
      </c>
      <c r="G12" s="189">
        <f>E12+F12</f>
        <v>0</v>
      </c>
      <c r="H12" s="156">
        <v>1</v>
      </c>
      <c r="I12" s="156">
        <v>0</v>
      </c>
      <c r="J12" s="189">
        <f>H12+I12</f>
        <v>1</v>
      </c>
      <c r="K12" s="195" t="s">
        <v>71</v>
      </c>
    </row>
    <row r="13" spans="1:16" s="10" customFormat="1" ht="34.5" customHeight="1" thickTop="1" thickBot="1">
      <c r="A13" s="191" t="s">
        <v>77</v>
      </c>
      <c r="B13" s="130">
        <v>3</v>
      </c>
      <c r="C13" s="130">
        <v>6</v>
      </c>
      <c r="D13" s="192">
        <f t="shared" si="0"/>
        <v>9</v>
      </c>
      <c r="E13" s="130">
        <v>6</v>
      </c>
      <c r="F13" s="130">
        <v>1</v>
      </c>
      <c r="G13" s="192">
        <f t="shared" ref="G13:G15" si="3">E13+F13</f>
        <v>7</v>
      </c>
      <c r="H13" s="130">
        <v>6</v>
      </c>
      <c r="I13" s="130">
        <v>3</v>
      </c>
      <c r="J13" s="192">
        <f t="shared" si="2"/>
        <v>9</v>
      </c>
      <c r="K13" s="193" t="s">
        <v>72</v>
      </c>
    </row>
    <row r="14" spans="1:16" s="10" customFormat="1" ht="34.5" customHeight="1" thickTop="1" thickBot="1">
      <c r="A14" s="194" t="s">
        <v>78</v>
      </c>
      <c r="B14" s="131">
        <v>6</v>
      </c>
      <c r="C14" s="131">
        <v>6</v>
      </c>
      <c r="D14" s="189">
        <f t="shared" si="0"/>
        <v>12</v>
      </c>
      <c r="E14" s="131">
        <v>8</v>
      </c>
      <c r="F14" s="131">
        <v>3</v>
      </c>
      <c r="G14" s="189">
        <f t="shared" si="3"/>
        <v>11</v>
      </c>
      <c r="H14" s="131">
        <v>2</v>
      </c>
      <c r="I14" s="131">
        <v>4</v>
      </c>
      <c r="J14" s="189">
        <f t="shared" si="2"/>
        <v>6</v>
      </c>
      <c r="K14" s="195" t="s">
        <v>73</v>
      </c>
    </row>
    <row r="15" spans="1:16" s="10" customFormat="1" ht="34.5" customHeight="1" thickTop="1">
      <c r="A15" s="196" t="s">
        <v>79</v>
      </c>
      <c r="B15" s="142">
        <v>4</v>
      </c>
      <c r="C15" s="142">
        <v>4</v>
      </c>
      <c r="D15" s="192">
        <f t="shared" si="0"/>
        <v>8</v>
      </c>
      <c r="E15" s="142">
        <v>2</v>
      </c>
      <c r="F15" s="142">
        <v>3</v>
      </c>
      <c r="G15" s="192">
        <f t="shared" si="3"/>
        <v>5</v>
      </c>
      <c r="H15" s="142">
        <v>4</v>
      </c>
      <c r="I15" s="142">
        <v>1</v>
      </c>
      <c r="J15" s="192">
        <f t="shared" si="2"/>
        <v>5</v>
      </c>
      <c r="K15" s="197" t="s">
        <v>74</v>
      </c>
    </row>
    <row r="16" spans="1:16" s="10" customFormat="1" ht="34.5" customHeight="1">
      <c r="A16" s="198" t="s">
        <v>23</v>
      </c>
      <c r="B16" s="143">
        <f>SUM(B10:B15)</f>
        <v>118</v>
      </c>
      <c r="C16" s="143">
        <f>SUM(C10:C15)</f>
        <v>105</v>
      </c>
      <c r="D16" s="143">
        <f>SUM(D10:D15)</f>
        <v>223</v>
      </c>
      <c r="E16" s="143">
        <f t="shared" ref="E16:F16" si="4">SUM(E10:E15)</f>
        <v>111</v>
      </c>
      <c r="F16" s="143">
        <f t="shared" si="4"/>
        <v>82</v>
      </c>
      <c r="G16" s="143">
        <f>SUM(G10:G15)</f>
        <v>193</v>
      </c>
      <c r="H16" s="143">
        <f>SUM(H10:H15)</f>
        <v>97</v>
      </c>
      <c r="I16" s="143">
        <f>SUM(I10:I15)</f>
        <v>84</v>
      </c>
      <c r="J16" s="143">
        <f>SUM(J10:J15)</f>
        <v>181</v>
      </c>
      <c r="K16" s="199" t="s">
        <v>24</v>
      </c>
    </row>
    <row r="17" spans="1:13">
      <c r="A17" s="3"/>
      <c r="B17" s="3"/>
      <c r="C17" s="3"/>
      <c r="D17" s="3"/>
      <c r="E17" s="3"/>
      <c r="F17" s="3"/>
      <c r="G17" s="3"/>
      <c r="H17" s="3"/>
      <c r="I17" s="3"/>
      <c r="J17" s="3"/>
      <c r="K17" s="3"/>
      <c r="L17" s="13"/>
      <c r="M17" s="13"/>
    </row>
    <row r="18" spans="1:13">
      <c r="A18" s="3"/>
      <c r="B18" s="3"/>
      <c r="C18" s="3"/>
      <c r="D18" s="3"/>
      <c r="E18" s="3"/>
      <c r="F18" s="3"/>
      <c r="G18" s="3"/>
      <c r="H18" s="3"/>
      <c r="I18" s="3"/>
      <c r="J18" s="3"/>
      <c r="K18" s="3"/>
      <c r="L18" s="13"/>
      <c r="M18" s="13"/>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P21"/>
  <sheetViews>
    <sheetView rightToLeft="1" view="pageBreakPreview" zoomScaleNormal="100" zoomScaleSheetLayoutView="100" workbookViewId="0">
      <selection activeCell="A11" sqref="A11"/>
    </sheetView>
  </sheetViews>
  <sheetFormatPr defaultColWidth="9.140625" defaultRowHeight="12.75"/>
  <cols>
    <col min="1" max="1" width="20.7109375" style="13" customWidth="1"/>
    <col min="2" max="10" width="10.5703125" style="13" customWidth="1"/>
    <col min="11" max="11" width="20.7109375" style="13" customWidth="1"/>
    <col min="12" max="12" width="15.140625" style="3" customWidth="1"/>
    <col min="13" max="16" width="6.42578125" style="3" customWidth="1"/>
    <col min="17" max="16384" width="9.140625" style="3"/>
  </cols>
  <sheetData>
    <row r="1" spans="1:16" ht="30.75">
      <c r="A1" s="370" t="s">
        <v>135</v>
      </c>
      <c r="B1" s="370"/>
      <c r="C1" s="370"/>
      <c r="D1" s="370"/>
      <c r="E1" s="371"/>
      <c r="F1" s="371"/>
      <c r="G1" s="371"/>
      <c r="H1" s="371"/>
      <c r="I1" s="371"/>
      <c r="J1" s="371"/>
      <c r="K1" s="372" t="s">
        <v>136</v>
      </c>
    </row>
    <row r="2" spans="1:16" ht="12" customHeight="1">
      <c r="A2" s="64"/>
      <c r="B2" s="64"/>
      <c r="C2" s="64"/>
      <c r="D2" s="64"/>
      <c r="E2" s="65"/>
      <c r="F2" s="65"/>
      <c r="G2" s="65"/>
      <c r="H2" s="65"/>
      <c r="I2" s="65"/>
      <c r="J2" s="65"/>
      <c r="K2" s="65"/>
      <c r="L2" s="65"/>
    </row>
    <row r="3" spans="1:16" s="412" customFormat="1" ht="23.25">
      <c r="A3" s="861" t="s">
        <v>92</v>
      </c>
      <c r="B3" s="861"/>
      <c r="C3" s="861"/>
      <c r="D3" s="861"/>
      <c r="E3" s="861"/>
      <c r="F3" s="861"/>
      <c r="G3" s="861"/>
      <c r="H3" s="861"/>
      <c r="I3" s="861"/>
      <c r="J3" s="861"/>
      <c r="K3" s="861"/>
    </row>
    <row r="4" spans="1:16" s="2" customFormat="1" ht="21.75">
      <c r="A4" s="770" t="s">
        <v>588</v>
      </c>
      <c r="B4" s="862"/>
      <c r="C4" s="862"/>
      <c r="D4" s="862"/>
      <c r="E4" s="862"/>
      <c r="F4" s="862"/>
      <c r="G4" s="862"/>
      <c r="H4" s="862"/>
      <c r="I4" s="862"/>
      <c r="J4" s="862"/>
      <c r="K4" s="862"/>
    </row>
    <row r="5" spans="1:16" s="2" customFormat="1" ht="18">
      <c r="A5" s="771" t="s">
        <v>146</v>
      </c>
      <c r="B5" s="771"/>
      <c r="C5" s="771"/>
      <c r="D5" s="771"/>
      <c r="E5" s="771"/>
      <c r="F5" s="771"/>
      <c r="G5" s="771"/>
      <c r="H5" s="771"/>
      <c r="I5" s="771"/>
      <c r="J5" s="771"/>
      <c r="K5" s="771"/>
    </row>
    <row r="6" spans="1:16" ht="15">
      <c r="A6" s="772" t="s">
        <v>587</v>
      </c>
      <c r="B6" s="772"/>
      <c r="C6" s="772"/>
      <c r="D6" s="772"/>
      <c r="E6" s="772"/>
      <c r="F6" s="772"/>
      <c r="G6" s="772"/>
      <c r="H6" s="772"/>
      <c r="I6" s="772"/>
      <c r="J6" s="772"/>
      <c r="K6" s="772"/>
    </row>
    <row r="7" spans="1:16" s="7" customFormat="1" ht="15.75">
      <c r="A7" s="4" t="s">
        <v>663</v>
      </c>
      <c r="B7" s="4"/>
      <c r="C7" s="4"/>
      <c r="D7" s="4"/>
      <c r="E7" s="4"/>
      <c r="F7" s="4"/>
      <c r="G7" s="4"/>
      <c r="H7" s="4"/>
      <c r="I7" s="4"/>
      <c r="J7" s="4"/>
      <c r="K7" s="8" t="s">
        <v>664</v>
      </c>
      <c r="M7" s="5"/>
      <c r="O7" s="5"/>
      <c r="P7" s="5"/>
    </row>
    <row r="8" spans="1:16" ht="36" customHeight="1">
      <c r="A8" s="884" t="s">
        <v>148</v>
      </c>
      <c r="B8" s="787" t="s">
        <v>549</v>
      </c>
      <c r="C8" s="865"/>
      <c r="D8" s="865"/>
      <c r="E8" s="865" t="s">
        <v>528</v>
      </c>
      <c r="F8" s="865"/>
      <c r="G8" s="865"/>
      <c r="H8" s="787" t="s">
        <v>550</v>
      </c>
      <c r="I8" s="865"/>
      <c r="J8" s="865"/>
      <c r="K8" s="886" t="s">
        <v>147</v>
      </c>
    </row>
    <row r="9" spans="1:16" s="9" customFormat="1" ht="43.5" customHeight="1">
      <c r="A9" s="885"/>
      <c r="B9" s="134" t="s">
        <v>154</v>
      </c>
      <c r="C9" s="134" t="s">
        <v>153</v>
      </c>
      <c r="D9" s="135" t="s">
        <v>152</v>
      </c>
      <c r="E9" s="134" t="s">
        <v>154</v>
      </c>
      <c r="F9" s="134" t="s">
        <v>153</v>
      </c>
      <c r="G9" s="135" t="s">
        <v>152</v>
      </c>
      <c r="H9" s="134" t="s">
        <v>154</v>
      </c>
      <c r="I9" s="134" t="s">
        <v>153</v>
      </c>
      <c r="J9" s="135" t="s">
        <v>152</v>
      </c>
      <c r="K9" s="887"/>
    </row>
    <row r="10" spans="1:16" s="10" customFormat="1" ht="34.5" customHeight="1" thickBot="1">
      <c r="A10" s="188" t="s">
        <v>88</v>
      </c>
      <c r="B10" s="129">
        <v>3</v>
      </c>
      <c r="C10" s="129">
        <v>4</v>
      </c>
      <c r="D10" s="189">
        <f>SUM(B10:C10)</f>
        <v>7</v>
      </c>
      <c r="E10" s="129">
        <v>5</v>
      </c>
      <c r="F10" s="129">
        <v>4</v>
      </c>
      <c r="G10" s="189">
        <f>E10+F10</f>
        <v>9</v>
      </c>
      <c r="H10" s="129">
        <v>3</v>
      </c>
      <c r="I10" s="129">
        <v>2</v>
      </c>
      <c r="J10" s="189">
        <f>H10+I10</f>
        <v>5</v>
      </c>
      <c r="K10" s="190" t="s">
        <v>126</v>
      </c>
    </row>
    <row r="11" spans="1:16" s="10" customFormat="1" ht="34.5" customHeight="1" thickTop="1" thickBot="1">
      <c r="A11" s="191" t="s">
        <v>75</v>
      </c>
      <c r="B11" s="566">
        <v>1</v>
      </c>
      <c r="C11" s="566">
        <v>1</v>
      </c>
      <c r="D11" s="192">
        <f t="shared" ref="D11:D15" si="0">SUM(B11:C11)</f>
        <v>2</v>
      </c>
      <c r="E11" s="155">
        <v>1</v>
      </c>
      <c r="F11" s="155">
        <v>1</v>
      </c>
      <c r="G11" s="192">
        <f>E11+F11</f>
        <v>2</v>
      </c>
      <c r="H11" s="155">
        <v>1</v>
      </c>
      <c r="I11" s="155">
        <v>1</v>
      </c>
      <c r="J11" s="192">
        <f t="shared" ref="J11:J15" si="1">H11+I11</f>
        <v>2</v>
      </c>
      <c r="K11" s="193" t="s">
        <v>70</v>
      </c>
    </row>
    <row r="12" spans="1:16" s="10" customFormat="1" ht="34.5" customHeight="1" thickTop="1" thickBot="1">
      <c r="A12" s="194" t="s">
        <v>76</v>
      </c>
      <c r="B12" s="567">
        <v>6</v>
      </c>
      <c r="C12" s="567">
        <v>2</v>
      </c>
      <c r="D12" s="189">
        <f t="shared" si="0"/>
        <v>8</v>
      </c>
      <c r="E12" s="156">
        <v>7</v>
      </c>
      <c r="F12" s="156">
        <v>7</v>
      </c>
      <c r="G12" s="189">
        <f>E12+F12</f>
        <v>14</v>
      </c>
      <c r="H12" s="156">
        <v>2</v>
      </c>
      <c r="I12" s="156">
        <v>1</v>
      </c>
      <c r="J12" s="189">
        <f t="shared" si="1"/>
        <v>3</v>
      </c>
      <c r="K12" s="195" t="s">
        <v>71</v>
      </c>
    </row>
    <row r="13" spans="1:16" s="10" customFormat="1" ht="34.5" customHeight="1" thickTop="1" thickBot="1">
      <c r="A13" s="191" t="s">
        <v>77</v>
      </c>
      <c r="B13" s="130">
        <v>5</v>
      </c>
      <c r="C13" s="130">
        <v>4</v>
      </c>
      <c r="D13" s="192">
        <f t="shared" si="0"/>
        <v>9</v>
      </c>
      <c r="E13" s="130">
        <v>3</v>
      </c>
      <c r="F13" s="130">
        <v>4</v>
      </c>
      <c r="G13" s="192">
        <f t="shared" ref="G13" si="2">E13+F13</f>
        <v>7</v>
      </c>
      <c r="H13" s="130">
        <v>3</v>
      </c>
      <c r="I13" s="130">
        <v>1</v>
      </c>
      <c r="J13" s="192">
        <f t="shared" si="1"/>
        <v>4</v>
      </c>
      <c r="K13" s="193" t="s">
        <v>72</v>
      </c>
    </row>
    <row r="14" spans="1:16" s="10" customFormat="1" ht="34.5" customHeight="1" thickTop="1" thickBot="1">
      <c r="A14" s="194" t="s">
        <v>78</v>
      </c>
      <c r="B14" s="131">
        <v>0</v>
      </c>
      <c r="C14" s="131">
        <v>0</v>
      </c>
      <c r="D14" s="189">
        <f t="shared" si="0"/>
        <v>0</v>
      </c>
      <c r="E14" s="131">
        <v>0</v>
      </c>
      <c r="F14" s="131">
        <v>2</v>
      </c>
      <c r="G14" s="189">
        <f>E14+F14</f>
        <v>2</v>
      </c>
      <c r="H14" s="131">
        <v>0</v>
      </c>
      <c r="I14" s="131">
        <v>0</v>
      </c>
      <c r="J14" s="189">
        <f t="shared" si="1"/>
        <v>0</v>
      </c>
      <c r="K14" s="195" t="s">
        <v>73</v>
      </c>
    </row>
    <row r="15" spans="1:16" s="10" customFormat="1" ht="34.5" customHeight="1" thickTop="1">
      <c r="A15" s="196" t="s">
        <v>79</v>
      </c>
      <c r="B15" s="142">
        <v>1</v>
      </c>
      <c r="C15" s="142">
        <v>1</v>
      </c>
      <c r="D15" s="192">
        <f t="shared" si="0"/>
        <v>2</v>
      </c>
      <c r="E15" s="142">
        <v>0</v>
      </c>
      <c r="F15" s="142">
        <v>0</v>
      </c>
      <c r="G15" s="192">
        <f>E15+F15</f>
        <v>0</v>
      </c>
      <c r="H15" s="142">
        <v>0</v>
      </c>
      <c r="I15" s="142">
        <v>0</v>
      </c>
      <c r="J15" s="192">
        <f t="shared" si="1"/>
        <v>0</v>
      </c>
      <c r="K15" s="197" t="s">
        <v>74</v>
      </c>
    </row>
    <row r="16" spans="1:16" s="10" customFormat="1" ht="34.5" customHeight="1">
      <c r="A16" s="198" t="s">
        <v>23</v>
      </c>
      <c r="B16" s="143">
        <f>SUM(B10:B15)</f>
        <v>16</v>
      </c>
      <c r="C16" s="143">
        <f t="shared" ref="C16:I16" si="3">SUM(C10:C15)</f>
        <v>12</v>
      </c>
      <c r="D16" s="143">
        <f t="shared" si="3"/>
        <v>28</v>
      </c>
      <c r="E16" s="143">
        <f t="shared" si="3"/>
        <v>16</v>
      </c>
      <c r="F16" s="143">
        <f t="shared" si="3"/>
        <v>18</v>
      </c>
      <c r="G16" s="143">
        <f t="shared" si="3"/>
        <v>34</v>
      </c>
      <c r="H16" s="143">
        <f t="shared" si="3"/>
        <v>9</v>
      </c>
      <c r="I16" s="143">
        <f t="shared" si="3"/>
        <v>5</v>
      </c>
      <c r="J16" s="143">
        <f>SUM(J10:J15)</f>
        <v>14</v>
      </c>
      <c r="K16" s="199" t="s">
        <v>24</v>
      </c>
    </row>
    <row r="17" spans="1:13">
      <c r="A17" s="3"/>
      <c r="B17" s="3"/>
      <c r="C17" s="3"/>
      <c r="D17" s="3"/>
      <c r="E17" s="3"/>
      <c r="F17" s="3"/>
      <c r="G17" s="3"/>
      <c r="H17" s="3"/>
      <c r="I17" s="3"/>
      <c r="J17" s="3"/>
      <c r="K17" s="3"/>
      <c r="L17" s="13"/>
      <c r="M17" s="13"/>
    </row>
    <row r="18" spans="1:13">
      <c r="A18" s="3"/>
      <c r="B18" s="3"/>
      <c r="C18" s="3"/>
      <c r="D18" s="3"/>
      <c r="E18" s="3"/>
      <c r="F18" s="3"/>
      <c r="G18" s="3"/>
      <c r="H18" s="3"/>
      <c r="I18" s="3"/>
      <c r="J18" s="3"/>
      <c r="K18" s="3"/>
      <c r="L18" s="13"/>
      <c r="M18" s="13"/>
    </row>
    <row r="19" spans="1:13">
      <c r="A19" s="3"/>
      <c r="B19" s="3"/>
      <c r="C19" s="3"/>
      <c r="D19" s="3"/>
      <c r="E19" s="3"/>
      <c r="F19" s="3"/>
      <c r="G19" s="3"/>
      <c r="H19" s="3"/>
      <c r="I19" s="3"/>
      <c r="J19" s="3"/>
      <c r="K19" s="3"/>
      <c r="L19" s="13"/>
      <c r="M19" s="13"/>
    </row>
    <row r="20" spans="1:13">
      <c r="A20" s="3"/>
      <c r="B20" s="3"/>
      <c r="C20" s="3"/>
      <c r="D20" s="3"/>
      <c r="E20" s="3"/>
      <c r="F20" s="3"/>
      <c r="G20" s="3"/>
      <c r="H20" s="3"/>
      <c r="I20" s="3"/>
      <c r="J20" s="3"/>
      <c r="K20" s="3"/>
    </row>
    <row r="21" spans="1:13">
      <c r="A21" s="3"/>
      <c r="B21" s="3"/>
      <c r="C21" s="3"/>
      <c r="D21" s="3"/>
      <c r="E21" s="3"/>
      <c r="F21" s="3"/>
      <c r="G21" s="3"/>
      <c r="H21" s="3"/>
      <c r="I21" s="3"/>
      <c r="J21" s="3"/>
      <c r="K21" s="3"/>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rowBreaks count="1" manualBreakCount="1">
    <brk id="16"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1:L38"/>
  <sheetViews>
    <sheetView rightToLeft="1" view="pageBreakPreview" zoomScaleNormal="100" zoomScaleSheetLayoutView="100" workbookViewId="0">
      <selection activeCell="K8" sqref="K8:K10"/>
    </sheetView>
  </sheetViews>
  <sheetFormatPr defaultColWidth="9.140625" defaultRowHeight="12.75"/>
  <cols>
    <col min="1" max="1" width="22.42578125" style="13" customWidth="1"/>
    <col min="2" max="10" width="10.140625" style="13" customWidth="1"/>
    <col min="11" max="11" width="22.42578125" style="13" customWidth="1"/>
    <col min="12" max="12" width="15.140625" style="3" customWidth="1"/>
    <col min="13" max="16384" width="9.140625" style="3"/>
  </cols>
  <sheetData>
    <row r="1" spans="1:12" ht="30.75">
      <c r="A1" s="370" t="s">
        <v>135</v>
      </c>
      <c r="B1" s="371"/>
      <c r="C1" s="371"/>
      <c r="D1" s="371"/>
      <c r="E1" s="371"/>
      <c r="F1" s="371"/>
      <c r="G1" s="371"/>
      <c r="H1" s="371"/>
      <c r="I1" s="371"/>
      <c r="J1" s="371"/>
      <c r="K1" s="372" t="s">
        <v>136</v>
      </c>
    </row>
    <row r="2" spans="1:12" ht="12" customHeight="1">
      <c r="A2" s="64"/>
      <c r="B2" s="65"/>
      <c r="C2" s="65"/>
      <c r="D2" s="65"/>
      <c r="E2" s="65"/>
      <c r="F2" s="65"/>
      <c r="G2" s="65"/>
      <c r="H2" s="3"/>
      <c r="I2" s="65"/>
      <c r="J2" s="3"/>
      <c r="K2" s="65"/>
    </row>
    <row r="3" spans="1:12" s="412" customFormat="1" ht="23.25">
      <c r="A3" s="861" t="s">
        <v>350</v>
      </c>
      <c r="B3" s="861"/>
      <c r="C3" s="861"/>
      <c r="D3" s="861"/>
      <c r="E3" s="861"/>
      <c r="F3" s="861"/>
      <c r="G3" s="861"/>
      <c r="H3" s="861"/>
      <c r="I3" s="861"/>
      <c r="J3" s="861"/>
      <c r="K3" s="861"/>
    </row>
    <row r="4" spans="1:12" s="2" customFormat="1" ht="21.75">
      <c r="A4" s="770" t="s">
        <v>541</v>
      </c>
      <c r="B4" s="862"/>
      <c r="C4" s="862"/>
      <c r="D4" s="862"/>
      <c r="E4" s="862"/>
      <c r="F4" s="862"/>
      <c r="G4" s="862"/>
      <c r="H4" s="862"/>
      <c r="I4" s="862"/>
      <c r="J4" s="862"/>
      <c r="K4" s="862"/>
    </row>
    <row r="5" spans="1:12" s="2" customFormat="1" ht="18">
      <c r="A5" s="771" t="s">
        <v>297</v>
      </c>
      <c r="B5" s="771"/>
      <c r="C5" s="771"/>
      <c r="D5" s="771"/>
      <c r="E5" s="771"/>
      <c r="F5" s="771"/>
      <c r="G5" s="771"/>
      <c r="H5" s="771"/>
      <c r="I5" s="771"/>
      <c r="J5" s="771"/>
      <c r="K5" s="771"/>
    </row>
    <row r="6" spans="1:12" ht="15">
      <c r="A6" s="772" t="s">
        <v>542</v>
      </c>
      <c r="B6" s="772"/>
      <c r="C6" s="772"/>
      <c r="D6" s="772"/>
      <c r="E6" s="772"/>
      <c r="F6" s="772"/>
      <c r="G6" s="772"/>
      <c r="H6" s="772"/>
      <c r="I6" s="772"/>
      <c r="J6" s="772"/>
      <c r="K6" s="772"/>
    </row>
    <row r="7" spans="1:12" s="7" customFormat="1" ht="15.75">
      <c r="A7" s="4" t="s">
        <v>712</v>
      </c>
      <c r="B7" s="4"/>
      <c r="C7" s="4"/>
      <c r="D7" s="4"/>
      <c r="E7" s="4"/>
      <c r="F7" s="4"/>
      <c r="G7" s="4"/>
      <c r="H7" s="4"/>
      <c r="I7" s="4"/>
      <c r="J7" s="4"/>
      <c r="K7" s="8" t="s">
        <v>713</v>
      </c>
    </row>
    <row r="8" spans="1:12" ht="33.75" customHeight="1" thickBot="1">
      <c r="A8" s="873" t="s">
        <v>438</v>
      </c>
      <c r="B8" s="865" t="s">
        <v>239</v>
      </c>
      <c r="C8" s="865"/>
      <c r="D8" s="865"/>
      <c r="E8" s="865" t="s">
        <v>242</v>
      </c>
      <c r="F8" s="865"/>
      <c r="G8" s="865"/>
      <c r="H8" s="865" t="s">
        <v>243</v>
      </c>
      <c r="I8" s="865"/>
      <c r="J8" s="865"/>
      <c r="K8" s="794" t="s">
        <v>439</v>
      </c>
    </row>
    <row r="9" spans="1:12" ht="23.45" customHeight="1" thickTop="1" thickBot="1">
      <c r="A9" s="874"/>
      <c r="B9" s="882" t="s">
        <v>240</v>
      </c>
      <c r="C9" s="882" t="s">
        <v>241</v>
      </c>
      <c r="D9" s="882" t="s">
        <v>125</v>
      </c>
      <c r="E9" s="882" t="s">
        <v>240</v>
      </c>
      <c r="F9" s="882" t="s">
        <v>241</v>
      </c>
      <c r="G9" s="882" t="s">
        <v>125</v>
      </c>
      <c r="H9" s="882" t="s">
        <v>240</v>
      </c>
      <c r="I9" s="882" t="s">
        <v>241</v>
      </c>
      <c r="J9" s="882" t="s">
        <v>125</v>
      </c>
      <c r="K9" s="876"/>
    </row>
    <row r="10" spans="1:12" s="9" customFormat="1" ht="15.75" customHeight="1" thickTop="1">
      <c r="A10" s="875"/>
      <c r="B10" s="883"/>
      <c r="C10" s="883"/>
      <c r="D10" s="883"/>
      <c r="E10" s="883"/>
      <c r="F10" s="883"/>
      <c r="G10" s="883"/>
      <c r="H10" s="883"/>
      <c r="I10" s="883"/>
      <c r="J10" s="883"/>
      <c r="K10" s="795"/>
      <c r="L10" s="3"/>
    </row>
    <row r="11" spans="1:12" s="10" customFormat="1" ht="27" customHeight="1" thickBot="1">
      <c r="A11" s="178" t="s">
        <v>50</v>
      </c>
      <c r="B11" s="476">
        <v>3</v>
      </c>
      <c r="C11" s="476">
        <v>2</v>
      </c>
      <c r="D11" s="179">
        <f>B11+C11</f>
        <v>5</v>
      </c>
      <c r="E11" s="476">
        <v>5</v>
      </c>
      <c r="F11" s="476">
        <v>3</v>
      </c>
      <c r="G11" s="179">
        <f>E11+F11</f>
        <v>8</v>
      </c>
      <c r="H11" s="179">
        <f>B11+E11</f>
        <v>8</v>
      </c>
      <c r="I11" s="179">
        <f>C11+F11</f>
        <v>5</v>
      </c>
      <c r="J11" s="179">
        <f>H11+I11</f>
        <v>13</v>
      </c>
      <c r="K11" s="181" t="s">
        <v>51</v>
      </c>
      <c r="L11" s="72"/>
    </row>
    <row r="12" spans="1:12" s="10" customFormat="1" ht="27" customHeight="1" thickTop="1" thickBot="1">
      <c r="A12" s="182" t="s">
        <v>52</v>
      </c>
      <c r="B12" s="477">
        <v>0</v>
      </c>
      <c r="C12" s="477">
        <v>0</v>
      </c>
      <c r="D12" s="183">
        <f t="shared" ref="D12:D19" si="0">B12+C12</f>
        <v>0</v>
      </c>
      <c r="E12" s="477">
        <v>1</v>
      </c>
      <c r="F12" s="477">
        <v>0</v>
      </c>
      <c r="G12" s="183">
        <f t="shared" ref="G12:G19" si="1">E12+F12</f>
        <v>1</v>
      </c>
      <c r="H12" s="183">
        <f t="shared" ref="H12:H19" si="2">B12+E12</f>
        <v>1</v>
      </c>
      <c r="I12" s="183">
        <f t="shared" ref="I12:I19" si="3">C12+F12</f>
        <v>0</v>
      </c>
      <c r="J12" s="183">
        <f t="shared" ref="J12:J13" si="4">H12+I12</f>
        <v>1</v>
      </c>
      <c r="K12" s="184" t="s">
        <v>53</v>
      </c>
      <c r="L12" s="72"/>
    </row>
    <row r="13" spans="1:12" s="10" customFormat="1" ht="27" customHeight="1" thickTop="1" thickBot="1">
      <c r="A13" s="185" t="s">
        <v>54</v>
      </c>
      <c r="B13" s="478">
        <v>0</v>
      </c>
      <c r="C13" s="478">
        <v>0</v>
      </c>
      <c r="D13" s="304">
        <f t="shared" si="0"/>
        <v>0</v>
      </c>
      <c r="E13" s="478">
        <v>0</v>
      </c>
      <c r="F13" s="478">
        <v>0</v>
      </c>
      <c r="G13" s="304">
        <f t="shared" si="1"/>
        <v>0</v>
      </c>
      <c r="H13" s="304">
        <f t="shared" si="2"/>
        <v>0</v>
      </c>
      <c r="I13" s="304">
        <f t="shared" si="3"/>
        <v>0</v>
      </c>
      <c r="J13" s="304">
        <f t="shared" si="4"/>
        <v>0</v>
      </c>
      <c r="K13" s="186" t="s">
        <v>55</v>
      </c>
      <c r="L13" s="72"/>
    </row>
    <row r="14" spans="1:12" s="10" customFormat="1" ht="27" customHeight="1" thickTop="1" thickBot="1">
      <c r="A14" s="182" t="s">
        <v>84</v>
      </c>
      <c r="B14" s="479">
        <v>0</v>
      </c>
      <c r="C14" s="479">
        <v>0</v>
      </c>
      <c r="D14" s="377">
        <f t="shared" si="0"/>
        <v>0</v>
      </c>
      <c r="E14" s="479">
        <v>0</v>
      </c>
      <c r="F14" s="479">
        <v>0</v>
      </c>
      <c r="G14" s="377">
        <f t="shared" si="1"/>
        <v>0</v>
      </c>
      <c r="H14" s="377">
        <f t="shared" si="2"/>
        <v>0</v>
      </c>
      <c r="I14" s="377">
        <f t="shared" si="3"/>
        <v>0</v>
      </c>
      <c r="J14" s="377">
        <f>H14+I14</f>
        <v>0</v>
      </c>
      <c r="K14" s="378" t="s">
        <v>56</v>
      </c>
      <c r="L14" s="72"/>
    </row>
    <row r="15" spans="1:12" s="10" customFormat="1" ht="27" customHeight="1" thickTop="1" thickBot="1">
      <c r="A15" s="185" t="s">
        <v>57</v>
      </c>
      <c r="B15" s="480">
        <v>0</v>
      </c>
      <c r="C15" s="480">
        <v>0</v>
      </c>
      <c r="D15" s="379">
        <f t="shared" si="0"/>
        <v>0</v>
      </c>
      <c r="E15" s="480">
        <v>0</v>
      </c>
      <c r="F15" s="480">
        <v>0</v>
      </c>
      <c r="G15" s="379">
        <f t="shared" si="1"/>
        <v>0</v>
      </c>
      <c r="H15" s="379">
        <f t="shared" si="2"/>
        <v>0</v>
      </c>
      <c r="I15" s="379">
        <f t="shared" si="3"/>
        <v>0</v>
      </c>
      <c r="J15" s="379">
        <f t="shared" ref="J15:J19" si="5">H15+I15</f>
        <v>0</v>
      </c>
      <c r="K15" s="380" t="s">
        <v>58</v>
      </c>
      <c r="L15" s="72"/>
    </row>
    <row r="16" spans="1:12" s="10" customFormat="1" ht="27" customHeight="1" thickTop="1" thickBot="1">
      <c r="A16" s="182" t="s">
        <v>59</v>
      </c>
      <c r="B16" s="213">
        <v>0</v>
      </c>
      <c r="C16" s="213">
        <v>0</v>
      </c>
      <c r="D16" s="381">
        <f t="shared" si="0"/>
        <v>0</v>
      </c>
      <c r="E16" s="213">
        <v>0</v>
      </c>
      <c r="F16" s="213">
        <v>0</v>
      </c>
      <c r="G16" s="381">
        <f t="shared" si="1"/>
        <v>0</v>
      </c>
      <c r="H16" s="381">
        <f t="shared" si="2"/>
        <v>0</v>
      </c>
      <c r="I16" s="381">
        <f>C16+F16</f>
        <v>0</v>
      </c>
      <c r="J16" s="381">
        <f t="shared" si="5"/>
        <v>0</v>
      </c>
      <c r="K16" s="378" t="s">
        <v>60</v>
      </c>
      <c r="L16" s="72"/>
    </row>
    <row r="17" spans="1:12" s="10" customFormat="1" ht="27" customHeight="1" thickTop="1" thickBot="1">
      <c r="A17" s="178" t="s">
        <v>61</v>
      </c>
      <c r="B17" s="214">
        <v>0</v>
      </c>
      <c r="C17" s="214">
        <v>0</v>
      </c>
      <c r="D17" s="382">
        <f t="shared" si="0"/>
        <v>0</v>
      </c>
      <c r="E17" s="214">
        <v>0</v>
      </c>
      <c r="F17" s="214">
        <v>0</v>
      </c>
      <c r="G17" s="382">
        <f t="shared" si="1"/>
        <v>0</v>
      </c>
      <c r="H17" s="382">
        <f t="shared" si="2"/>
        <v>0</v>
      </c>
      <c r="I17" s="382">
        <f t="shared" si="3"/>
        <v>0</v>
      </c>
      <c r="J17" s="382">
        <f>H17+I17</f>
        <v>0</v>
      </c>
      <c r="K17" s="383" t="s">
        <v>62</v>
      </c>
      <c r="L17" s="72"/>
    </row>
    <row r="18" spans="1:12" s="10" customFormat="1" ht="27" customHeight="1" thickTop="1" thickBot="1">
      <c r="A18" s="182" t="s">
        <v>63</v>
      </c>
      <c r="B18" s="213">
        <v>0</v>
      </c>
      <c r="C18" s="213">
        <v>0</v>
      </c>
      <c r="D18" s="187">
        <f t="shared" si="0"/>
        <v>0</v>
      </c>
      <c r="E18" s="213">
        <v>0</v>
      </c>
      <c r="F18" s="213">
        <v>0</v>
      </c>
      <c r="G18" s="187">
        <f t="shared" si="1"/>
        <v>0</v>
      </c>
      <c r="H18" s="187">
        <f t="shared" si="2"/>
        <v>0</v>
      </c>
      <c r="I18" s="187">
        <f t="shared" si="3"/>
        <v>0</v>
      </c>
      <c r="J18" s="187">
        <f t="shared" si="5"/>
        <v>0</v>
      </c>
      <c r="K18" s="184" t="s">
        <v>149</v>
      </c>
      <c r="L18" s="72"/>
    </row>
    <row r="19" spans="1:12" s="10" customFormat="1" ht="27" customHeight="1" thickTop="1">
      <c r="A19" s="216" t="s">
        <v>64</v>
      </c>
      <c r="B19" s="214">
        <v>0</v>
      </c>
      <c r="C19" s="214">
        <v>0</v>
      </c>
      <c r="D19" s="215">
        <f t="shared" si="0"/>
        <v>0</v>
      </c>
      <c r="E19" s="214">
        <v>0</v>
      </c>
      <c r="F19" s="214">
        <v>0</v>
      </c>
      <c r="G19" s="215">
        <f t="shared" si="1"/>
        <v>0</v>
      </c>
      <c r="H19" s="215">
        <f t="shared" si="2"/>
        <v>0</v>
      </c>
      <c r="I19" s="215">
        <f t="shared" si="3"/>
        <v>0</v>
      </c>
      <c r="J19" s="215">
        <f t="shared" si="5"/>
        <v>0</v>
      </c>
      <c r="K19" s="217" t="s">
        <v>272</v>
      </c>
      <c r="L19" s="72"/>
    </row>
    <row r="20" spans="1:12" s="10" customFormat="1" ht="27" customHeight="1">
      <c r="A20" s="218" t="s">
        <v>11</v>
      </c>
      <c r="B20" s="219">
        <f>SUM(B11:B19)</f>
        <v>3</v>
      </c>
      <c r="C20" s="219">
        <f t="shared" ref="C20:J20" si="6">SUM(C11:C19)</f>
        <v>2</v>
      </c>
      <c r="D20" s="219">
        <f t="shared" si="6"/>
        <v>5</v>
      </c>
      <c r="E20" s="219">
        <f t="shared" si="6"/>
        <v>6</v>
      </c>
      <c r="F20" s="219">
        <f t="shared" si="6"/>
        <v>3</v>
      </c>
      <c r="G20" s="219">
        <f t="shared" si="6"/>
        <v>9</v>
      </c>
      <c r="H20" s="219">
        <f>SUM(H11:H19)</f>
        <v>9</v>
      </c>
      <c r="I20" s="219">
        <f t="shared" si="6"/>
        <v>5</v>
      </c>
      <c r="J20" s="219">
        <f t="shared" si="6"/>
        <v>14</v>
      </c>
      <c r="K20" s="220" t="s">
        <v>12</v>
      </c>
      <c r="L20" s="72"/>
    </row>
    <row r="21" spans="1:12" s="10" customFormat="1" ht="22.5" customHeight="1">
      <c r="A21" s="64"/>
      <c r="B21" s="64"/>
      <c r="C21" s="64"/>
      <c r="D21" s="64"/>
      <c r="E21" s="64"/>
      <c r="F21" s="64"/>
      <c r="G21" s="64"/>
      <c r="H21" s="64"/>
      <c r="I21" s="64"/>
      <c r="J21" s="64"/>
      <c r="K21" s="64"/>
      <c r="L21" s="72"/>
    </row>
    <row r="22" spans="1:12" s="10" customFormat="1" ht="22.5" customHeight="1">
      <c r="A22" s="64"/>
      <c r="B22" s="64"/>
      <c r="C22" s="64"/>
      <c r="D22" s="64"/>
      <c r="E22" s="64"/>
      <c r="F22" s="64"/>
      <c r="G22" s="64"/>
      <c r="H22" s="64"/>
      <c r="I22" s="64"/>
      <c r="J22" s="64"/>
      <c r="K22" s="64"/>
      <c r="L22" s="72"/>
    </row>
    <row r="23" spans="1:12" s="10" customFormat="1" ht="22.5" customHeight="1">
      <c r="A23" s="64"/>
      <c r="B23" s="64"/>
      <c r="C23" s="64"/>
      <c r="D23" s="64"/>
      <c r="E23" s="64"/>
      <c r="F23" s="64"/>
      <c r="G23" s="64"/>
      <c r="H23" s="64"/>
      <c r="I23" s="64"/>
      <c r="J23" s="64"/>
      <c r="K23" s="64"/>
    </row>
    <row r="24" spans="1:12">
      <c r="A24" s="64"/>
      <c r="B24" s="64"/>
      <c r="C24" s="64"/>
      <c r="D24" s="64"/>
      <c r="E24" s="64"/>
      <c r="F24" s="64"/>
      <c r="G24" s="64"/>
      <c r="H24" s="64"/>
      <c r="I24" s="64"/>
      <c r="J24" s="64"/>
      <c r="K24" s="64"/>
      <c r="L24" s="13"/>
    </row>
    <row r="25" spans="1:12">
      <c r="A25" s="64"/>
      <c r="B25" s="64"/>
      <c r="C25" s="64"/>
      <c r="D25" s="64"/>
      <c r="E25" s="64"/>
      <c r="F25" s="64"/>
      <c r="G25" s="64"/>
      <c r="H25" s="64"/>
      <c r="I25" s="64"/>
      <c r="J25" s="64"/>
      <c r="K25" s="64"/>
    </row>
    <row r="26" spans="1:12">
      <c r="A26" s="64"/>
      <c r="B26" s="64"/>
      <c r="C26" s="64"/>
      <c r="D26" s="64"/>
      <c r="E26" s="64"/>
      <c r="F26" s="64"/>
      <c r="G26" s="64"/>
      <c r="H26" s="64"/>
      <c r="I26" s="64"/>
      <c r="J26" s="64"/>
      <c r="K26" s="64"/>
    </row>
    <row r="27" spans="1:12">
      <c r="A27" s="64"/>
      <c r="B27" s="64"/>
      <c r="C27" s="64"/>
      <c r="D27" s="64"/>
      <c r="E27" s="64"/>
      <c r="F27" s="64"/>
      <c r="G27" s="64"/>
      <c r="H27" s="64"/>
      <c r="I27" s="64"/>
      <c r="J27" s="64"/>
      <c r="K27" s="64"/>
    </row>
    <row r="28" spans="1:12">
      <c r="A28" s="64"/>
      <c r="B28" s="64"/>
      <c r="C28" s="64"/>
      <c r="D28" s="64"/>
      <c r="E28" s="64"/>
      <c r="F28" s="64"/>
      <c r="G28" s="64"/>
      <c r="H28" s="64"/>
      <c r="I28" s="64"/>
      <c r="J28" s="64"/>
      <c r="K28" s="64"/>
    </row>
    <row r="29" spans="1:12">
      <c r="A29" s="64"/>
      <c r="B29" s="64"/>
      <c r="C29" s="64"/>
      <c r="D29" s="64"/>
      <c r="E29" s="64"/>
      <c r="F29" s="64"/>
      <c r="G29" s="64"/>
      <c r="H29" s="64"/>
      <c r="I29" s="64"/>
      <c r="J29" s="64"/>
      <c r="K29" s="64"/>
    </row>
    <row r="30" spans="1:12">
      <c r="A30" s="64"/>
      <c r="B30" s="64"/>
      <c r="C30" s="64"/>
      <c r="D30" s="64"/>
      <c r="E30" s="64"/>
      <c r="F30" s="64"/>
      <c r="G30" s="64"/>
      <c r="H30" s="64"/>
      <c r="I30" s="64"/>
      <c r="J30" s="64"/>
      <c r="K30" s="64"/>
    </row>
    <row r="31" spans="1:12">
      <c r="A31" s="64"/>
      <c r="B31" s="64"/>
      <c r="C31" s="64"/>
      <c r="D31" s="64"/>
      <c r="E31" s="64"/>
      <c r="F31" s="64"/>
      <c r="G31" s="64"/>
      <c r="H31" s="64"/>
      <c r="I31" s="64"/>
      <c r="J31" s="64"/>
      <c r="K31" s="64"/>
    </row>
    <row r="32" spans="1:12">
      <c r="A32" s="64"/>
      <c r="B32" s="64"/>
      <c r="C32" s="64"/>
      <c r="D32" s="64"/>
      <c r="E32" s="64"/>
      <c r="F32" s="64"/>
      <c r="G32" s="64"/>
      <c r="H32" s="64"/>
      <c r="I32" s="64"/>
      <c r="J32" s="64"/>
      <c r="K32" s="64"/>
    </row>
    <row r="33" spans="1:11">
      <c r="A33" s="64"/>
      <c r="B33" s="64"/>
      <c r="C33" s="64"/>
      <c r="D33" s="64"/>
      <c r="E33" s="64"/>
      <c r="F33" s="64"/>
      <c r="G33" s="64"/>
      <c r="H33" s="64"/>
      <c r="I33" s="64"/>
      <c r="J33" s="64"/>
      <c r="K33" s="64"/>
    </row>
    <row r="34" spans="1:11">
      <c r="A34" s="64"/>
      <c r="B34" s="64"/>
      <c r="C34" s="64"/>
      <c r="D34" s="64"/>
      <c r="E34" s="64"/>
      <c r="F34" s="64"/>
      <c r="G34" s="64"/>
      <c r="H34" s="64"/>
      <c r="I34" s="64"/>
      <c r="J34" s="64"/>
      <c r="K34" s="64"/>
    </row>
    <row r="35" spans="1:11">
      <c r="A35" s="64"/>
      <c r="B35" s="64"/>
      <c r="C35" s="64"/>
      <c r="D35" s="64"/>
      <c r="E35" s="64"/>
      <c r="F35" s="64"/>
      <c r="G35" s="64"/>
      <c r="H35" s="64"/>
      <c r="I35" s="64"/>
      <c r="J35" s="64"/>
      <c r="K35" s="64"/>
    </row>
    <row r="36" spans="1:11">
      <c r="A36" s="64"/>
      <c r="B36" s="64"/>
      <c r="C36" s="64"/>
      <c r="D36" s="64"/>
      <c r="E36" s="64"/>
      <c r="F36" s="64"/>
      <c r="G36" s="64"/>
      <c r="H36" s="64"/>
      <c r="I36" s="64"/>
      <c r="J36" s="64"/>
      <c r="K36" s="64"/>
    </row>
    <row r="37" spans="1:11">
      <c r="A37" s="64"/>
      <c r="B37" s="64"/>
      <c r="C37" s="64"/>
      <c r="D37" s="64"/>
      <c r="E37" s="64"/>
      <c r="F37" s="64"/>
      <c r="G37" s="64"/>
      <c r="H37" s="64"/>
      <c r="I37" s="64"/>
      <c r="J37" s="64"/>
      <c r="K37" s="64"/>
    </row>
    <row r="38" spans="1:11">
      <c r="A38" s="64"/>
      <c r="B38" s="64"/>
      <c r="C38" s="64"/>
      <c r="D38" s="64"/>
      <c r="E38" s="64"/>
      <c r="F38" s="64"/>
      <c r="G38" s="64"/>
      <c r="H38" s="64"/>
      <c r="I38" s="64"/>
      <c r="J38" s="64"/>
      <c r="K38" s="64"/>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dimension ref="A1:L33"/>
  <sheetViews>
    <sheetView rightToLeft="1" view="pageBreakPreview" zoomScaleNormal="100" zoomScaleSheetLayoutView="100" workbookViewId="0">
      <selection activeCell="R4" sqref="R4"/>
    </sheetView>
  </sheetViews>
  <sheetFormatPr defaultRowHeight="12.75"/>
  <cols>
    <col min="1" max="10" width="9" style="1" customWidth="1"/>
    <col min="11" max="11" width="11.140625" style="1" customWidth="1"/>
    <col min="12" max="14" width="9.140625" style="1"/>
    <col min="15" max="15" width="9.140625" style="1" customWidth="1"/>
    <col min="16"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707"/>
      <c r="B3" s="707"/>
      <c r="C3" s="707"/>
      <c r="D3" s="707"/>
      <c r="E3" s="707"/>
      <c r="F3" s="351"/>
      <c r="G3" s="708"/>
      <c r="H3" s="709"/>
      <c r="I3" s="709"/>
      <c r="J3" s="709"/>
      <c r="K3" s="709"/>
    </row>
    <row r="4" spans="1:12" ht="132.75" customHeight="1">
      <c r="A4" s="710"/>
      <c r="B4" s="710"/>
      <c r="C4" s="710"/>
      <c r="D4" s="710"/>
      <c r="E4" s="710"/>
      <c r="F4" s="281"/>
      <c r="G4" s="711"/>
      <c r="H4" s="711"/>
      <c r="I4" s="711"/>
      <c r="J4" s="711"/>
      <c r="K4" s="711"/>
    </row>
    <row r="5" spans="1:12">
      <c r="A5" s="282"/>
      <c r="B5" s="282"/>
      <c r="C5" s="282"/>
      <c r="D5" s="282"/>
      <c r="E5" s="282"/>
      <c r="F5" s="282"/>
      <c r="G5" s="283"/>
      <c r="H5" s="283"/>
      <c r="I5" s="283"/>
      <c r="J5" s="283"/>
      <c r="K5" s="283"/>
    </row>
    <row r="6" spans="1:12" ht="99" customHeight="1">
      <c r="A6" s="710"/>
      <c r="B6" s="710"/>
      <c r="C6" s="710"/>
      <c r="D6" s="710"/>
      <c r="E6" s="710"/>
      <c r="F6" s="281"/>
      <c r="G6" s="711"/>
      <c r="H6" s="711"/>
      <c r="I6" s="711"/>
      <c r="J6" s="711"/>
      <c r="K6" s="711"/>
    </row>
    <row r="7" spans="1:12">
      <c r="A7" s="19"/>
      <c r="B7" s="19"/>
      <c r="C7" s="19"/>
      <c r="D7" s="19"/>
      <c r="E7" s="19"/>
      <c r="F7" s="19"/>
      <c r="G7" s="283"/>
      <c r="H7" s="283"/>
      <c r="I7" s="283"/>
      <c r="J7" s="283"/>
      <c r="K7" s="283"/>
    </row>
    <row r="8" spans="1:12" ht="21.75">
      <c r="A8" s="705"/>
      <c r="B8" s="705"/>
      <c r="C8" s="705"/>
      <c r="D8" s="705"/>
      <c r="E8" s="705"/>
      <c r="F8" s="281"/>
      <c r="G8" s="706"/>
      <c r="H8" s="706"/>
      <c r="I8" s="706"/>
      <c r="J8" s="706"/>
      <c r="K8" s="706"/>
    </row>
    <row r="9" spans="1:12" ht="22.5" customHeight="1">
      <c r="A9" s="705"/>
      <c r="B9" s="705"/>
      <c r="C9" s="705"/>
      <c r="D9" s="705"/>
      <c r="E9" s="705"/>
      <c r="F9" s="281"/>
      <c r="G9" s="706"/>
      <c r="H9" s="706"/>
      <c r="I9" s="706"/>
      <c r="J9" s="706"/>
      <c r="K9" s="706"/>
    </row>
    <row r="10" spans="1:12">
      <c r="A10" s="19"/>
      <c r="B10" s="19"/>
      <c r="C10" s="19"/>
      <c r="D10" s="19"/>
      <c r="E10" s="19"/>
      <c r="F10" s="19"/>
      <c r="G10" s="19"/>
      <c r="H10" s="19"/>
      <c r="I10" s="19"/>
      <c r="J10" s="19"/>
      <c r="K10" s="19"/>
    </row>
    <row r="11" spans="1:12" ht="18">
      <c r="A11" s="90"/>
      <c r="C11" s="91"/>
      <c r="D11" s="19"/>
      <c r="E11" s="19"/>
      <c r="F11" s="19"/>
      <c r="G11" s="19"/>
      <c r="H11" s="19"/>
      <c r="I11" s="19"/>
      <c r="J11" s="19"/>
      <c r="K11" s="19"/>
    </row>
    <row r="12" spans="1:12" ht="18">
      <c r="A12" s="92"/>
      <c r="C12" s="93"/>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verticalCentered="1"/>
  <pageMargins left="0" right="0" top="0" bottom="0" header="0" footer="0"/>
  <pageSetup paperSize="9" scale="9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AFA63-50C9-4A36-8004-C5974BC57EFD}">
  <sheetPr codeName="Sheet24">
    <tabColor rgb="FFC00000"/>
    <pageSetUpPr fitToPage="1"/>
  </sheetPr>
  <dimension ref="A1:N34"/>
  <sheetViews>
    <sheetView rightToLeft="1" view="pageBreakPreview" zoomScale="120" zoomScaleNormal="100" zoomScaleSheetLayoutView="120" workbookViewId="0">
      <pane ySplit="3" topLeftCell="A22" activePane="bottomLeft" state="frozen"/>
      <selection activeCell="F35" sqref="F35"/>
      <selection pane="bottomLeft" activeCell="F35" sqref="F35"/>
    </sheetView>
  </sheetViews>
  <sheetFormatPr defaultRowHeight="12.75"/>
  <cols>
    <col min="1" max="1" width="4" style="1" customWidth="1"/>
    <col min="2" max="2" width="38.7109375" style="1" bestFit="1" customWidth="1"/>
    <col min="3" max="3" width="5.85546875" style="1" customWidth="1"/>
    <col min="4" max="12" width="7.5703125" style="1" customWidth="1"/>
    <col min="13" max="13" width="18.140625" style="1" customWidth="1"/>
    <col min="14" max="259" width="8.85546875" style="1"/>
    <col min="260" max="260" width="12.7109375" style="1" customWidth="1"/>
    <col min="261" max="515" width="8.85546875" style="1"/>
    <col min="516" max="516" width="12.7109375" style="1" customWidth="1"/>
    <col min="517" max="771" width="8.85546875" style="1"/>
    <col min="772" max="772" width="12.7109375" style="1" customWidth="1"/>
    <col min="773" max="1027" width="8.85546875" style="1"/>
    <col min="1028" max="1028" width="12.7109375" style="1" customWidth="1"/>
    <col min="1029" max="1283" width="8.85546875" style="1"/>
    <col min="1284" max="1284" width="12.7109375" style="1" customWidth="1"/>
    <col min="1285" max="1539" width="8.85546875" style="1"/>
    <col min="1540" max="1540" width="12.7109375" style="1" customWidth="1"/>
    <col min="1541" max="1795" width="8.85546875" style="1"/>
    <col min="1796" max="1796" width="12.7109375" style="1" customWidth="1"/>
    <col min="1797" max="2051" width="8.85546875" style="1"/>
    <col min="2052" max="2052" width="12.7109375" style="1" customWidth="1"/>
    <col min="2053" max="2307" width="8.85546875" style="1"/>
    <col min="2308" max="2308" width="12.7109375" style="1" customWidth="1"/>
    <col min="2309" max="2563" width="8.85546875" style="1"/>
    <col min="2564" max="2564" width="12.7109375" style="1" customWidth="1"/>
    <col min="2565" max="2819" width="8.85546875" style="1"/>
    <col min="2820" max="2820" width="12.7109375" style="1" customWidth="1"/>
    <col min="2821" max="3075" width="8.85546875" style="1"/>
    <col min="3076" max="3076" width="12.7109375" style="1" customWidth="1"/>
    <col min="3077" max="3331" width="8.85546875" style="1"/>
    <col min="3332" max="3332" width="12.7109375" style="1" customWidth="1"/>
    <col min="3333" max="3587" width="8.85546875" style="1"/>
    <col min="3588" max="3588" width="12.7109375" style="1" customWidth="1"/>
    <col min="3589" max="3843" width="8.85546875" style="1"/>
    <col min="3844" max="3844" width="12.7109375" style="1" customWidth="1"/>
    <col min="3845" max="4099" width="8.85546875" style="1"/>
    <col min="4100" max="4100" width="12.7109375" style="1" customWidth="1"/>
    <col min="4101" max="4355" width="8.85546875" style="1"/>
    <col min="4356" max="4356" width="12.7109375" style="1" customWidth="1"/>
    <col min="4357" max="4611" width="8.85546875" style="1"/>
    <col min="4612" max="4612" width="12.7109375" style="1" customWidth="1"/>
    <col min="4613" max="4867" width="8.85546875" style="1"/>
    <col min="4868" max="4868" width="12.7109375" style="1" customWidth="1"/>
    <col min="4869" max="5123" width="8.85546875" style="1"/>
    <col min="5124" max="5124" width="12.7109375" style="1" customWidth="1"/>
    <col min="5125" max="5379" width="8.85546875" style="1"/>
    <col min="5380" max="5380" width="12.7109375" style="1" customWidth="1"/>
    <col min="5381" max="5635" width="8.85546875" style="1"/>
    <col min="5636" max="5636" width="12.7109375" style="1" customWidth="1"/>
    <col min="5637" max="5891" width="8.85546875" style="1"/>
    <col min="5892" max="5892" width="12.7109375" style="1" customWidth="1"/>
    <col min="5893" max="6147" width="8.85546875" style="1"/>
    <col min="6148" max="6148" width="12.7109375" style="1" customWidth="1"/>
    <col min="6149" max="6403" width="8.85546875" style="1"/>
    <col min="6404" max="6404" width="12.7109375" style="1" customWidth="1"/>
    <col min="6405" max="6659" width="8.85546875" style="1"/>
    <col min="6660" max="6660" width="12.7109375" style="1" customWidth="1"/>
    <col min="6661" max="6915" width="8.85546875" style="1"/>
    <col min="6916" max="6916" width="12.7109375" style="1" customWidth="1"/>
    <col min="6917" max="7171" width="8.85546875" style="1"/>
    <col min="7172" max="7172" width="12.7109375" style="1" customWidth="1"/>
    <col min="7173" max="7427" width="8.85546875" style="1"/>
    <col min="7428" max="7428" width="12.7109375" style="1" customWidth="1"/>
    <col min="7429" max="7683" width="8.85546875" style="1"/>
    <col min="7684" max="7684" width="12.7109375" style="1" customWidth="1"/>
    <col min="7685" max="7939" width="8.85546875" style="1"/>
    <col min="7940" max="7940" width="12.7109375" style="1" customWidth="1"/>
    <col min="7941" max="8195" width="8.85546875" style="1"/>
    <col min="8196" max="8196" width="12.7109375" style="1" customWidth="1"/>
    <col min="8197" max="8451" width="8.85546875" style="1"/>
    <col min="8452" max="8452" width="12.7109375" style="1" customWidth="1"/>
    <col min="8453" max="8707" width="8.85546875" style="1"/>
    <col min="8708" max="8708" width="12.7109375" style="1" customWidth="1"/>
    <col min="8709" max="8963" width="8.85546875" style="1"/>
    <col min="8964" max="8964" width="12.7109375" style="1" customWidth="1"/>
    <col min="8965" max="9219" width="8.85546875" style="1"/>
    <col min="9220" max="9220" width="12.7109375" style="1" customWidth="1"/>
    <col min="9221" max="9475" width="8.85546875" style="1"/>
    <col min="9476" max="9476" width="12.7109375" style="1" customWidth="1"/>
    <col min="9477" max="9731" width="8.85546875" style="1"/>
    <col min="9732" max="9732" width="12.7109375" style="1" customWidth="1"/>
    <col min="9733" max="9987" width="8.85546875" style="1"/>
    <col min="9988" max="9988" width="12.7109375" style="1" customWidth="1"/>
    <col min="9989" max="10243" width="8.85546875" style="1"/>
    <col min="10244" max="10244" width="12.7109375" style="1" customWidth="1"/>
    <col min="10245" max="10499" width="8.85546875" style="1"/>
    <col min="10500" max="10500" width="12.7109375" style="1" customWidth="1"/>
    <col min="10501" max="10755" width="8.85546875" style="1"/>
    <col min="10756" max="10756" width="12.7109375" style="1" customWidth="1"/>
    <col min="10757" max="11011" width="8.85546875" style="1"/>
    <col min="11012" max="11012" width="12.7109375" style="1" customWidth="1"/>
    <col min="11013" max="11267" width="8.85546875" style="1"/>
    <col min="11268" max="11268" width="12.7109375" style="1" customWidth="1"/>
    <col min="11269" max="11523" width="8.85546875" style="1"/>
    <col min="11524" max="11524" width="12.7109375" style="1" customWidth="1"/>
    <col min="11525" max="11779" width="8.85546875" style="1"/>
    <col min="11780" max="11780" width="12.7109375" style="1" customWidth="1"/>
    <col min="11781" max="12035" width="8.85546875" style="1"/>
    <col min="12036" max="12036" width="12.7109375" style="1" customWidth="1"/>
    <col min="12037" max="12291" width="8.85546875" style="1"/>
    <col min="12292" max="12292" width="12.7109375" style="1" customWidth="1"/>
    <col min="12293" max="12547" width="8.85546875" style="1"/>
    <col min="12548" max="12548" width="12.7109375" style="1" customWidth="1"/>
    <col min="12549" max="12803" width="8.85546875" style="1"/>
    <col min="12804" max="12804" width="12.7109375" style="1" customWidth="1"/>
    <col min="12805" max="13059" width="8.85546875" style="1"/>
    <col min="13060" max="13060" width="12.7109375" style="1" customWidth="1"/>
    <col min="13061" max="13315" width="8.85546875" style="1"/>
    <col min="13316" max="13316" width="12.7109375" style="1" customWidth="1"/>
    <col min="13317" max="13571" width="8.85546875" style="1"/>
    <col min="13572" max="13572" width="12.7109375" style="1" customWidth="1"/>
    <col min="13573" max="13827" width="8.85546875" style="1"/>
    <col min="13828" max="13828" width="12.7109375" style="1" customWidth="1"/>
    <col min="13829" max="14083" width="8.85546875" style="1"/>
    <col min="14084" max="14084" width="12.7109375" style="1" customWidth="1"/>
    <col min="14085" max="14339" width="8.85546875" style="1"/>
    <col min="14340" max="14340" width="12.7109375" style="1" customWidth="1"/>
    <col min="14341" max="14595" width="8.85546875" style="1"/>
    <col min="14596" max="14596" width="12.7109375" style="1" customWidth="1"/>
    <col min="14597" max="14851" width="8.85546875" style="1"/>
    <col min="14852" max="14852" width="12.7109375" style="1" customWidth="1"/>
    <col min="14853" max="15107" width="8.85546875" style="1"/>
    <col min="15108" max="15108" width="12.7109375" style="1" customWidth="1"/>
    <col min="15109" max="15363" width="8.85546875" style="1"/>
    <col min="15364" max="15364" width="12.7109375" style="1" customWidth="1"/>
    <col min="15365" max="15619" width="8.85546875" style="1"/>
    <col min="15620" max="15620" width="12.7109375" style="1" customWidth="1"/>
    <col min="15621" max="15875" width="8.85546875" style="1"/>
    <col min="15876" max="15876" width="12.7109375" style="1" customWidth="1"/>
    <col min="15877" max="16131" width="8.85546875" style="1"/>
    <col min="16132" max="16132" width="12.7109375" style="1" customWidth="1"/>
    <col min="16133" max="16384" width="8.85546875" style="1"/>
  </cols>
  <sheetData>
    <row r="1" spans="1:14" ht="20.25">
      <c r="A1" s="888" t="s">
        <v>508</v>
      </c>
      <c r="B1" s="888"/>
      <c r="C1" s="888"/>
      <c r="D1" s="888"/>
      <c r="E1" s="888"/>
      <c r="F1" s="888"/>
      <c r="G1" s="888"/>
      <c r="H1" s="888"/>
      <c r="I1" s="888"/>
      <c r="J1" s="888"/>
      <c r="K1" s="888"/>
      <c r="L1" s="888"/>
      <c r="M1" s="888"/>
    </row>
    <row r="2" spans="1:14" ht="19.149999999999999" customHeight="1">
      <c r="A2" s="889"/>
      <c r="B2" s="890" t="s">
        <v>165</v>
      </c>
      <c r="C2" s="892" t="s">
        <v>480</v>
      </c>
      <c r="D2" s="894" t="s">
        <v>353</v>
      </c>
      <c r="E2" s="894"/>
      <c r="F2" s="894"/>
      <c r="G2" s="895" t="s">
        <v>354</v>
      </c>
      <c r="H2" s="895"/>
      <c r="I2" s="895"/>
      <c r="J2" s="895" t="s">
        <v>481</v>
      </c>
      <c r="K2" s="895"/>
      <c r="L2" s="895"/>
      <c r="M2" s="896" t="s">
        <v>482</v>
      </c>
    </row>
    <row r="3" spans="1:14" ht="19.149999999999999" customHeight="1" thickBot="1">
      <c r="A3" s="889"/>
      <c r="B3" s="891"/>
      <c r="C3" s="893"/>
      <c r="D3" s="492" t="s">
        <v>483</v>
      </c>
      <c r="E3" s="493" t="s">
        <v>484</v>
      </c>
      <c r="F3" s="494" t="s">
        <v>481</v>
      </c>
      <c r="G3" s="492" t="s">
        <v>483</v>
      </c>
      <c r="H3" s="493" t="s">
        <v>484</v>
      </c>
      <c r="I3" s="494" t="s">
        <v>481</v>
      </c>
      <c r="J3" s="492" t="s">
        <v>483</v>
      </c>
      <c r="K3" s="493" t="s">
        <v>484</v>
      </c>
      <c r="L3" s="494" t="s">
        <v>481</v>
      </c>
      <c r="M3" s="897"/>
    </row>
    <row r="4" spans="1:14" ht="19.149999999999999" customHeight="1" thickTop="1">
      <c r="A4" s="495">
        <v>101</v>
      </c>
      <c r="B4" s="496" t="s">
        <v>485</v>
      </c>
      <c r="C4" s="531" t="s">
        <v>168</v>
      </c>
      <c r="D4" s="507" t="e">
        <f>#REF!</f>
        <v>#REF!</v>
      </c>
      <c r="E4" s="523"/>
      <c r="F4" s="510" t="e">
        <f>E4+D4</f>
        <v>#REF!</v>
      </c>
      <c r="G4" s="510" t="e">
        <f>#REF!</f>
        <v>#REF!</v>
      </c>
      <c r="H4" s="510"/>
      <c r="I4" s="510" t="e">
        <f>H4+G4</f>
        <v>#REF!</v>
      </c>
      <c r="J4" s="510" t="e">
        <f>D4+G4</f>
        <v>#REF!</v>
      </c>
      <c r="K4" s="510"/>
      <c r="L4" s="510" t="e">
        <f t="shared" ref="L4" si="0">F4+I4</f>
        <v>#REF!</v>
      </c>
      <c r="M4" s="511"/>
      <c r="N4" s="1">
        <v>4</v>
      </c>
    </row>
    <row r="5" spans="1:14" ht="19.149999999999999" customHeight="1">
      <c r="A5" s="495">
        <v>102</v>
      </c>
      <c r="B5" s="497" t="s">
        <v>486</v>
      </c>
      <c r="C5" s="532" t="s">
        <v>169</v>
      </c>
      <c r="D5" s="498"/>
      <c r="E5" s="524" t="e">
        <f>#REF!</f>
        <v>#REF!</v>
      </c>
      <c r="F5" s="512"/>
      <c r="G5" s="512"/>
      <c r="H5" s="513" t="e">
        <f>#REF!</f>
        <v>#REF!</v>
      </c>
      <c r="I5" s="512"/>
      <c r="J5" s="512"/>
      <c r="K5" s="513" t="e">
        <f>E5+H5</f>
        <v>#REF!</v>
      </c>
      <c r="L5" s="512"/>
      <c r="M5" s="514"/>
      <c r="N5" s="1">
        <v>5</v>
      </c>
    </row>
    <row r="6" spans="1:14" ht="19.149999999999999" customHeight="1">
      <c r="A6" s="495">
        <v>103</v>
      </c>
      <c r="B6" s="497" t="s">
        <v>487</v>
      </c>
      <c r="C6" s="532" t="s">
        <v>172</v>
      </c>
      <c r="D6" s="498"/>
      <c r="E6" s="525"/>
      <c r="F6" s="512"/>
      <c r="G6" s="512"/>
      <c r="H6" s="512"/>
      <c r="I6" s="512"/>
      <c r="J6" s="512"/>
      <c r="K6" s="512"/>
      <c r="L6" s="512"/>
      <c r="M6" s="514"/>
      <c r="N6" s="1">
        <v>6</v>
      </c>
    </row>
    <row r="7" spans="1:14" ht="19.149999999999999" customHeight="1">
      <c r="A7" s="495">
        <v>104</v>
      </c>
      <c r="B7" s="497" t="s">
        <v>488</v>
      </c>
      <c r="C7" s="532" t="s">
        <v>173</v>
      </c>
      <c r="D7" s="509" t="e">
        <f>#REF!</f>
        <v>#REF!</v>
      </c>
      <c r="E7" s="525"/>
      <c r="F7" s="512"/>
      <c r="G7" s="513" t="e">
        <f>#REF!-#REF!</f>
        <v>#REF!</v>
      </c>
      <c r="H7" s="512"/>
      <c r="I7" s="512"/>
      <c r="J7" s="513" t="e">
        <f>G7+D7</f>
        <v>#REF!</v>
      </c>
      <c r="K7" s="512"/>
      <c r="L7" s="512"/>
      <c r="M7" s="514"/>
      <c r="N7" s="1">
        <v>7</v>
      </c>
    </row>
    <row r="8" spans="1:14" ht="19.149999999999999" customHeight="1">
      <c r="A8" s="495">
        <v>105</v>
      </c>
      <c r="B8" s="497" t="s">
        <v>489</v>
      </c>
      <c r="C8" s="532" t="s">
        <v>174</v>
      </c>
      <c r="D8" s="506" t="e">
        <f>#REF!</f>
        <v>#REF!</v>
      </c>
      <c r="E8" s="526" t="e">
        <f>#REF!</f>
        <v>#REF!</v>
      </c>
      <c r="F8" s="512"/>
      <c r="G8" s="515" t="e">
        <f>#REF!-#REF!</f>
        <v>#REF!</v>
      </c>
      <c r="H8" s="515" t="e">
        <f>#REF!-#REF!</f>
        <v>#REF!</v>
      </c>
      <c r="I8" s="512"/>
      <c r="J8" s="512"/>
      <c r="K8" s="512"/>
      <c r="L8" s="512"/>
      <c r="M8" s="514"/>
      <c r="N8" s="1">
        <v>8</v>
      </c>
    </row>
    <row r="9" spans="1:14" ht="19.149999999999999" customHeight="1" thickBot="1">
      <c r="A9" s="495">
        <v>106</v>
      </c>
      <c r="B9" s="499" t="s">
        <v>490</v>
      </c>
      <c r="C9" s="533" t="s">
        <v>175</v>
      </c>
      <c r="D9" s="500"/>
      <c r="E9" s="527"/>
      <c r="F9" s="516"/>
      <c r="G9" s="516"/>
      <c r="H9" s="516"/>
      <c r="I9" s="516"/>
      <c r="J9" s="516"/>
      <c r="K9" s="516"/>
      <c r="L9" s="516"/>
      <c r="M9" s="517"/>
      <c r="N9" s="1">
        <v>9</v>
      </c>
    </row>
    <row r="10" spans="1:14" ht="5.45" customHeight="1" thickTop="1" thickBot="1">
      <c r="A10" s="501"/>
      <c r="B10" s="502"/>
      <c r="C10" s="503"/>
      <c r="D10" s="504"/>
      <c r="E10" s="528"/>
      <c r="F10" s="518"/>
      <c r="G10" s="518"/>
      <c r="H10" s="518"/>
      <c r="I10" s="518"/>
      <c r="J10" s="518"/>
      <c r="K10" s="518"/>
      <c r="L10" s="518"/>
      <c r="M10" s="519"/>
    </row>
    <row r="11" spans="1:14" ht="19.149999999999999" customHeight="1" thickTop="1">
      <c r="A11" s="495">
        <v>201</v>
      </c>
      <c r="B11" s="496" t="s">
        <v>491</v>
      </c>
      <c r="C11" s="531" t="s">
        <v>176</v>
      </c>
      <c r="D11" s="507" t="e">
        <f>#REF!</f>
        <v>#REF!</v>
      </c>
      <c r="E11" s="529"/>
      <c r="F11" s="520"/>
      <c r="G11" s="510" t="e">
        <f>#REF!-#REF!</f>
        <v>#REF!</v>
      </c>
      <c r="H11" s="520"/>
      <c r="I11" s="520"/>
      <c r="J11" s="520"/>
      <c r="K11" s="520"/>
      <c r="L11" s="520"/>
      <c r="M11" s="511"/>
      <c r="N11" s="1">
        <v>10</v>
      </c>
    </row>
    <row r="12" spans="1:14" ht="19.149999999999999" customHeight="1">
      <c r="A12" s="495">
        <v>202</v>
      </c>
      <c r="B12" s="497" t="s">
        <v>492</v>
      </c>
      <c r="C12" s="532" t="s">
        <v>177</v>
      </c>
      <c r="D12" s="506" t="e">
        <f>#REF!</f>
        <v>#REF!</v>
      </c>
      <c r="E12" s="525"/>
      <c r="F12" s="512"/>
      <c r="G12" s="515" t="e">
        <f>#REF!-#REF!</f>
        <v>#REF!</v>
      </c>
      <c r="H12" s="512"/>
      <c r="I12" s="512"/>
      <c r="J12" s="512"/>
      <c r="K12" s="512"/>
      <c r="L12" s="512"/>
      <c r="M12" s="514"/>
      <c r="N12" s="1">
        <v>11</v>
      </c>
    </row>
    <row r="13" spans="1:14" ht="19.149999999999999" customHeight="1">
      <c r="A13" s="495">
        <v>203</v>
      </c>
      <c r="B13" s="497" t="s">
        <v>493</v>
      </c>
      <c r="C13" s="532" t="s">
        <v>178</v>
      </c>
      <c r="D13" s="498"/>
      <c r="E13" s="525"/>
      <c r="F13" s="512"/>
      <c r="G13" s="512"/>
      <c r="H13" s="512"/>
      <c r="I13" s="512"/>
      <c r="J13" s="512"/>
      <c r="K13" s="512"/>
      <c r="L13" s="512"/>
      <c r="M13" s="514"/>
      <c r="N13" s="1">
        <v>12</v>
      </c>
    </row>
    <row r="14" spans="1:14" ht="19.149999999999999" customHeight="1">
      <c r="A14" s="495">
        <v>204</v>
      </c>
      <c r="B14" s="497" t="s">
        <v>494</v>
      </c>
      <c r="C14" s="532" t="s">
        <v>179</v>
      </c>
      <c r="D14" s="506" t="e">
        <f>#REF!</f>
        <v>#REF!</v>
      </c>
      <c r="E14" s="525"/>
      <c r="F14" s="512"/>
      <c r="G14" s="515" t="e">
        <f>#REF!</f>
        <v>#REF!</v>
      </c>
      <c r="H14" s="512"/>
      <c r="I14" s="512"/>
      <c r="J14" s="512"/>
      <c r="K14" s="512"/>
      <c r="L14" s="512"/>
      <c r="M14" s="514"/>
      <c r="N14" s="1">
        <v>13</v>
      </c>
    </row>
    <row r="15" spans="1:14" ht="19.149999999999999" customHeight="1">
      <c r="A15" s="495">
        <v>205</v>
      </c>
      <c r="B15" s="497" t="s">
        <v>495</v>
      </c>
      <c r="C15" s="532" t="s">
        <v>180</v>
      </c>
      <c r="D15" s="498"/>
      <c r="E15" s="526" t="e">
        <f>#REF!</f>
        <v>#REF!</v>
      </c>
      <c r="F15" s="512"/>
      <c r="G15" s="512"/>
      <c r="H15" s="515" t="e">
        <f>#REF!</f>
        <v>#REF!</v>
      </c>
      <c r="I15" s="512"/>
      <c r="J15" s="512"/>
      <c r="K15" s="512"/>
      <c r="L15" s="512"/>
      <c r="M15" s="514"/>
      <c r="N15" s="1">
        <v>14</v>
      </c>
    </row>
    <row r="16" spans="1:14" ht="19.149999999999999" customHeight="1">
      <c r="A16" s="495">
        <v>206</v>
      </c>
      <c r="B16" s="497" t="s">
        <v>496</v>
      </c>
      <c r="C16" s="532" t="s">
        <v>181</v>
      </c>
      <c r="D16" s="498"/>
      <c r="E16" s="525"/>
      <c r="F16" s="512"/>
      <c r="G16" s="512"/>
      <c r="H16" s="512"/>
      <c r="I16" s="512"/>
      <c r="J16" s="512"/>
      <c r="K16" s="512"/>
      <c r="L16" s="512"/>
      <c r="M16" s="514"/>
      <c r="N16" s="1">
        <v>15</v>
      </c>
    </row>
    <row r="17" spans="1:14" ht="19.149999999999999" customHeight="1">
      <c r="A17" s="495">
        <v>207</v>
      </c>
      <c r="B17" s="497" t="s">
        <v>497</v>
      </c>
      <c r="C17" s="532" t="s">
        <v>182</v>
      </c>
      <c r="D17" s="498"/>
      <c r="E17" s="525"/>
      <c r="F17" s="512"/>
      <c r="G17" s="512"/>
      <c r="H17" s="512"/>
      <c r="I17" s="512"/>
      <c r="J17" s="512"/>
      <c r="K17" s="512"/>
      <c r="L17" s="512"/>
      <c r="M17" s="514"/>
      <c r="N17" s="1">
        <v>16</v>
      </c>
    </row>
    <row r="18" spans="1:14" ht="19.149999999999999" customHeight="1">
      <c r="A18" s="495">
        <v>208</v>
      </c>
      <c r="B18" s="497" t="s">
        <v>498</v>
      </c>
      <c r="C18" s="532" t="s">
        <v>183</v>
      </c>
      <c r="D18" s="506" t="e">
        <f>#REF!</f>
        <v>#REF!</v>
      </c>
      <c r="E18" s="525"/>
      <c r="F18" s="512"/>
      <c r="G18" s="515" t="e">
        <f>#REF!</f>
        <v>#REF!</v>
      </c>
      <c r="H18" s="512"/>
      <c r="I18" s="512"/>
      <c r="J18" s="512"/>
      <c r="K18" s="512"/>
      <c r="L18" s="512"/>
      <c r="M18" s="514"/>
      <c r="N18" s="1">
        <v>17</v>
      </c>
    </row>
    <row r="19" spans="1:14" ht="19.149999999999999" customHeight="1">
      <c r="A19" s="495">
        <v>209</v>
      </c>
      <c r="B19" s="497" t="s">
        <v>499</v>
      </c>
      <c r="C19" s="532" t="s">
        <v>184</v>
      </c>
      <c r="D19" s="498"/>
      <c r="E19" s="526" t="e">
        <f>#REF!</f>
        <v>#REF!</v>
      </c>
      <c r="F19" s="512"/>
      <c r="G19" s="512"/>
      <c r="H19" s="515" t="e">
        <f>#REF!</f>
        <v>#REF!</v>
      </c>
      <c r="I19" s="512"/>
      <c r="J19" s="512"/>
      <c r="K19" s="512"/>
      <c r="L19" s="512"/>
      <c r="M19" s="514"/>
      <c r="N19" s="1">
        <v>18</v>
      </c>
    </row>
    <row r="20" spans="1:14" ht="19.149999999999999" customHeight="1" thickBot="1">
      <c r="A20" s="495">
        <v>210</v>
      </c>
      <c r="B20" s="499" t="s">
        <v>500</v>
      </c>
      <c r="C20" s="533" t="s">
        <v>185</v>
      </c>
      <c r="D20" s="500"/>
      <c r="E20" s="527"/>
      <c r="F20" s="516"/>
      <c r="G20" s="516"/>
      <c r="H20" s="516"/>
      <c r="I20" s="516"/>
      <c r="J20" s="516"/>
      <c r="K20" s="516"/>
      <c r="L20" s="516"/>
      <c r="M20" s="517"/>
      <c r="N20" s="1">
        <v>19</v>
      </c>
    </row>
    <row r="21" spans="1:14" ht="5.45" customHeight="1" thickTop="1" thickBot="1">
      <c r="A21" s="501"/>
      <c r="B21" s="502"/>
      <c r="C21" s="503"/>
      <c r="D21" s="504"/>
      <c r="E21" s="528"/>
      <c r="F21" s="518"/>
      <c r="G21" s="518"/>
      <c r="H21" s="518"/>
      <c r="I21" s="518"/>
      <c r="J21" s="518"/>
      <c r="K21" s="518"/>
      <c r="L21" s="518"/>
      <c r="M21" s="519"/>
    </row>
    <row r="22" spans="1:14" ht="19.149999999999999" customHeight="1" thickTop="1">
      <c r="A22" s="495">
        <v>301</v>
      </c>
      <c r="B22" s="496" t="s">
        <v>501</v>
      </c>
      <c r="C22" s="531" t="s">
        <v>186</v>
      </c>
      <c r="D22" s="505">
        <f>'21'!$J$10</f>
        <v>870</v>
      </c>
      <c r="E22" s="505">
        <f>'21'!$K$10</f>
        <v>821</v>
      </c>
      <c r="F22" s="505">
        <f>E22+D22</f>
        <v>1691</v>
      </c>
      <c r="G22" s="521">
        <f>'21'!$J$16-'21'!$J$10</f>
        <v>2566</v>
      </c>
      <c r="H22" s="521">
        <f>'21'!$K$16-'21'!$K$10</f>
        <v>2375</v>
      </c>
      <c r="I22" s="521">
        <f>H22+G22</f>
        <v>4941</v>
      </c>
      <c r="J22" s="521">
        <f>D22+G22</f>
        <v>3436</v>
      </c>
      <c r="K22" s="521">
        <f>E22+H22</f>
        <v>3196</v>
      </c>
      <c r="L22" s="521">
        <f>F22+I22</f>
        <v>6632</v>
      </c>
      <c r="M22" s="511"/>
      <c r="N22" s="1">
        <v>20</v>
      </c>
    </row>
    <row r="23" spans="1:14" ht="19.149999999999999" customHeight="1">
      <c r="A23" s="495">
        <v>302</v>
      </c>
      <c r="B23" s="497" t="s">
        <v>502</v>
      </c>
      <c r="C23" s="532" t="s">
        <v>187</v>
      </c>
      <c r="D23" s="498"/>
      <c r="E23" s="525"/>
      <c r="F23" s="515">
        <f>'22'!$H$19</f>
        <v>1691</v>
      </c>
      <c r="G23" s="512"/>
      <c r="H23" s="512"/>
      <c r="I23" s="515">
        <f>'22'!$I$19</f>
        <v>4941</v>
      </c>
      <c r="J23" s="512"/>
      <c r="K23" s="512"/>
      <c r="L23" s="515">
        <f>I23+F23</f>
        <v>6632</v>
      </c>
      <c r="M23" s="514"/>
      <c r="N23" s="1">
        <v>21</v>
      </c>
    </row>
    <row r="24" spans="1:14" ht="19.149999999999999" customHeight="1" thickBot="1">
      <c r="A24" s="495">
        <v>303</v>
      </c>
      <c r="B24" s="499" t="s">
        <v>503</v>
      </c>
      <c r="C24" s="532" t="s">
        <v>188</v>
      </c>
      <c r="D24" s="506">
        <f>'23'!$B$20</f>
        <v>870</v>
      </c>
      <c r="E24" s="526">
        <f>'23'!$C$20</f>
        <v>821</v>
      </c>
      <c r="F24" s="515">
        <f>E24+D24</f>
        <v>1691</v>
      </c>
      <c r="G24" s="515">
        <f>'23'!$E$20</f>
        <v>2566</v>
      </c>
      <c r="H24" s="515">
        <f>'23'!$F$20</f>
        <v>2375</v>
      </c>
      <c r="I24" s="515">
        <f>H24+G24</f>
        <v>4941</v>
      </c>
      <c r="J24" s="515">
        <f>D24+G24</f>
        <v>3436</v>
      </c>
      <c r="K24" s="515">
        <f t="shared" ref="K24:L24" si="1">E24+H24</f>
        <v>3196</v>
      </c>
      <c r="L24" s="515">
        <f t="shared" si="1"/>
        <v>6632</v>
      </c>
      <c r="M24" s="514"/>
      <c r="N24" s="1">
        <v>22</v>
      </c>
    </row>
    <row r="25" spans="1:14" ht="5.45" customHeight="1" thickTop="1" thickBot="1">
      <c r="A25" s="501"/>
      <c r="B25" s="502"/>
      <c r="C25" s="503"/>
      <c r="D25" s="504"/>
      <c r="E25" s="528"/>
      <c r="F25" s="518"/>
      <c r="G25" s="518"/>
      <c r="H25" s="518"/>
      <c r="I25" s="518"/>
      <c r="J25" s="518"/>
      <c r="K25" s="518"/>
      <c r="L25" s="518"/>
      <c r="M25" s="519"/>
    </row>
    <row r="26" spans="1:14" ht="19.149999999999999" customHeight="1" thickTop="1" thickBot="1">
      <c r="A26" s="495">
        <v>401</v>
      </c>
      <c r="B26" s="496" t="s">
        <v>504</v>
      </c>
      <c r="C26" s="531" t="s">
        <v>189</v>
      </c>
      <c r="D26" s="507">
        <f>'24'!B20</f>
        <v>97</v>
      </c>
      <c r="E26" s="523">
        <f>'24'!C20</f>
        <v>84</v>
      </c>
      <c r="F26" s="510">
        <f>E26+D26</f>
        <v>181</v>
      </c>
      <c r="G26" s="510">
        <f>'24'!E20</f>
        <v>317</v>
      </c>
      <c r="H26" s="510">
        <f>'24'!F20</f>
        <v>99</v>
      </c>
      <c r="I26" s="510">
        <f>H26+G26</f>
        <v>416</v>
      </c>
      <c r="J26" s="510">
        <f>D26+G26</f>
        <v>414</v>
      </c>
      <c r="K26" s="510">
        <f t="shared" ref="K26" si="2">E26+H26</f>
        <v>183</v>
      </c>
      <c r="L26" s="510">
        <f>F26+I26</f>
        <v>597</v>
      </c>
      <c r="M26" s="511"/>
      <c r="N26" s="1">
        <v>23</v>
      </c>
    </row>
    <row r="27" spans="1:14" ht="19.149999999999999" customHeight="1" thickTop="1" thickBot="1">
      <c r="A27" s="495">
        <v>402</v>
      </c>
      <c r="B27" s="497" t="s">
        <v>505</v>
      </c>
      <c r="C27" s="532" t="s">
        <v>190</v>
      </c>
      <c r="D27" s="506">
        <f>'26'!H16</f>
        <v>97</v>
      </c>
      <c r="E27" s="526">
        <f>'26'!I16</f>
        <v>84</v>
      </c>
      <c r="F27" s="515">
        <f>E27+D27</f>
        <v>181</v>
      </c>
      <c r="G27" s="515"/>
      <c r="H27" s="515"/>
      <c r="I27" s="510">
        <f t="shared" ref="I27:I29" si="3">H27+G27</f>
        <v>0</v>
      </c>
      <c r="J27" s="512"/>
      <c r="K27" s="512"/>
      <c r="L27" s="512"/>
      <c r="M27" s="514"/>
      <c r="N27" s="1">
        <v>24</v>
      </c>
    </row>
    <row r="28" spans="1:14" ht="19.149999999999999" customHeight="1" thickTop="1" thickBot="1">
      <c r="A28" s="495">
        <v>403</v>
      </c>
      <c r="B28" s="497" t="s">
        <v>506</v>
      </c>
      <c r="C28" s="532" t="s">
        <v>191</v>
      </c>
      <c r="D28" s="506">
        <f>'27'!$H$10</f>
        <v>3</v>
      </c>
      <c r="E28" s="526">
        <f>'27'!$I$10</f>
        <v>2</v>
      </c>
      <c r="F28" s="515">
        <f>E28+D28</f>
        <v>5</v>
      </c>
      <c r="G28" s="515">
        <f>'27'!$H$16-'27'!$H$10</f>
        <v>6</v>
      </c>
      <c r="H28" s="515">
        <f>'27'!$I$16-'27'!$I$10</f>
        <v>3</v>
      </c>
      <c r="I28" s="510">
        <f t="shared" si="3"/>
        <v>9</v>
      </c>
      <c r="J28" s="515">
        <f>D28+G28</f>
        <v>9</v>
      </c>
      <c r="K28" s="515">
        <f t="shared" ref="K28:L29" si="4">E28+H28</f>
        <v>5</v>
      </c>
      <c r="L28" s="515">
        <f t="shared" si="4"/>
        <v>14</v>
      </c>
      <c r="M28" s="514"/>
      <c r="N28" s="1">
        <v>25</v>
      </c>
    </row>
    <row r="29" spans="1:14" ht="19.149999999999999" customHeight="1" thickTop="1" thickBot="1">
      <c r="A29" s="495">
        <v>404</v>
      </c>
      <c r="B29" s="499" t="s">
        <v>507</v>
      </c>
      <c r="C29" s="533" t="s">
        <v>209</v>
      </c>
      <c r="D29" s="508">
        <f>'28'!$B$20</f>
        <v>3</v>
      </c>
      <c r="E29" s="530">
        <f>'28'!$C$20</f>
        <v>2</v>
      </c>
      <c r="F29" s="515">
        <f>E29+D29</f>
        <v>5</v>
      </c>
      <c r="G29" s="522">
        <f>'28'!$E$20</f>
        <v>6</v>
      </c>
      <c r="H29" s="522">
        <f>'28'!$F$20</f>
        <v>3</v>
      </c>
      <c r="I29" s="510">
        <f t="shared" si="3"/>
        <v>9</v>
      </c>
      <c r="J29" s="515">
        <f>D29+G29</f>
        <v>9</v>
      </c>
      <c r="K29" s="515">
        <f t="shared" si="4"/>
        <v>5</v>
      </c>
      <c r="L29" s="515">
        <f t="shared" si="4"/>
        <v>14</v>
      </c>
      <c r="M29" s="517"/>
      <c r="N29" s="1">
        <v>26</v>
      </c>
    </row>
    <row r="30" spans="1:14" ht="13.5" thickTop="1">
      <c r="B30" s="19"/>
      <c r="C30" s="19"/>
      <c r="D30" s="19"/>
      <c r="E30" s="94"/>
    </row>
    <row r="31" spans="1:14">
      <c r="B31" s="19"/>
      <c r="C31" s="19"/>
      <c r="D31" s="19"/>
      <c r="E31" s="19"/>
    </row>
    <row r="32" spans="1:14">
      <c r="B32" s="19"/>
      <c r="C32" s="19"/>
      <c r="D32" s="19"/>
      <c r="E32" s="19"/>
    </row>
    <row r="33" spans="2:5">
      <c r="B33" s="19"/>
      <c r="C33" s="19"/>
      <c r="D33" s="19"/>
      <c r="E33" s="19"/>
    </row>
    <row r="34" spans="2:5">
      <c r="B34" s="19"/>
      <c r="C34" s="19"/>
      <c r="D34" s="19"/>
      <c r="E34" s="19"/>
    </row>
  </sheetData>
  <mergeCells count="8">
    <mergeCell ref="A1:M1"/>
    <mergeCell ref="A2:A3"/>
    <mergeCell ref="B2:B3"/>
    <mergeCell ref="C2:C3"/>
    <mergeCell ref="D2:F2"/>
    <mergeCell ref="G2:I2"/>
    <mergeCell ref="J2:L2"/>
    <mergeCell ref="M2:M3"/>
  </mergeCells>
  <printOptions horizontalCentered="1"/>
  <pageMargins left="0" right="0" top="7.874015748031496E-2" bottom="0" header="0" footer="0"/>
  <pageSetup paperSize="9" fitToHeight="0" orientation="landscape" r:id="rId1"/>
  <headerFooter>
    <oddFooter>&amp;C_&amp;P_</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69C6-3E0F-45BE-938F-09BBAAE6D612}">
  <sheetPr codeName="Sheet26">
    <tabColor rgb="FFC00000"/>
  </sheetPr>
  <dimension ref="A1:R17"/>
  <sheetViews>
    <sheetView rightToLeft="1" view="pageBreakPreview" zoomScaleNormal="100" zoomScaleSheetLayoutView="100" workbookViewId="0">
      <selection activeCell="F35" sqref="F35"/>
    </sheetView>
  </sheetViews>
  <sheetFormatPr defaultColWidth="9.140625" defaultRowHeight="12.75"/>
  <cols>
    <col min="1" max="1" width="21.140625" style="3" customWidth="1"/>
    <col min="2" max="2" width="7.140625" style="3" bestFit="1" customWidth="1"/>
    <col min="3" max="4" width="6.7109375" style="13" customWidth="1"/>
    <col min="5" max="18" width="6.7109375" style="3" customWidth="1"/>
    <col min="19" max="16384" width="9.140625" style="3"/>
  </cols>
  <sheetData>
    <row r="1" spans="1:18" ht="20.25">
      <c r="A1" s="888" t="s">
        <v>508</v>
      </c>
      <c r="B1" s="888"/>
      <c r="C1" s="888"/>
      <c r="D1" s="888"/>
      <c r="E1" s="888"/>
      <c r="F1" s="888"/>
      <c r="G1" s="888"/>
      <c r="H1" s="888"/>
      <c r="I1" s="888"/>
      <c r="J1" s="888"/>
      <c r="K1" s="888"/>
      <c r="L1" s="888"/>
      <c r="M1" s="888"/>
      <c r="N1" s="888"/>
      <c r="O1" s="888"/>
      <c r="P1" s="888"/>
      <c r="Q1" s="888"/>
    </row>
    <row r="2" spans="1:18" ht="12" customHeight="1">
      <c r="C2" s="64"/>
      <c r="D2" s="64"/>
      <c r="E2" s="65"/>
      <c r="F2" s="65"/>
      <c r="G2" s="65"/>
      <c r="H2" s="65"/>
      <c r="I2" s="65"/>
      <c r="J2" s="65"/>
      <c r="K2" s="65"/>
      <c r="L2" s="65"/>
      <c r="M2" s="65"/>
      <c r="N2" s="65"/>
      <c r="O2" s="65"/>
      <c r="P2" s="65"/>
      <c r="Q2" s="65"/>
    </row>
    <row r="3" spans="1:18" ht="39" customHeight="1">
      <c r="A3" s="903"/>
      <c r="B3" s="907" t="s">
        <v>516</v>
      </c>
      <c r="C3" s="905"/>
      <c r="D3" s="898" t="s">
        <v>511</v>
      </c>
      <c r="E3" s="899"/>
      <c r="F3" s="900"/>
      <c r="G3" s="898" t="s">
        <v>512</v>
      </c>
      <c r="H3" s="899"/>
      <c r="I3" s="900"/>
      <c r="J3" s="898" t="s">
        <v>513</v>
      </c>
      <c r="K3" s="899"/>
      <c r="L3" s="900"/>
      <c r="M3" s="898" t="s">
        <v>514</v>
      </c>
      <c r="N3" s="899"/>
      <c r="O3" s="900"/>
      <c r="P3" s="901" t="s">
        <v>515</v>
      </c>
      <c r="Q3" s="902"/>
      <c r="R3" s="902"/>
    </row>
    <row r="4" spans="1:18" s="10" customFormat="1" ht="33" customHeight="1">
      <c r="A4" s="904"/>
      <c r="B4" s="907"/>
      <c r="C4" s="906"/>
      <c r="D4" s="540" t="s">
        <v>509</v>
      </c>
      <c r="E4" s="540" t="s">
        <v>510</v>
      </c>
      <c r="F4" s="540" t="s">
        <v>481</v>
      </c>
      <c r="G4" s="540" t="s">
        <v>509</v>
      </c>
      <c r="H4" s="540" t="s">
        <v>510</v>
      </c>
      <c r="I4" s="540" t="s">
        <v>481</v>
      </c>
      <c r="J4" s="540" t="s">
        <v>509</v>
      </c>
      <c r="K4" s="540" t="s">
        <v>510</v>
      </c>
      <c r="L4" s="540" t="s">
        <v>481</v>
      </c>
      <c r="M4" s="540" t="s">
        <v>509</v>
      </c>
      <c r="N4" s="540" t="s">
        <v>510</v>
      </c>
      <c r="O4" s="540" t="s">
        <v>481</v>
      </c>
      <c r="P4" s="540" t="s">
        <v>509</v>
      </c>
      <c r="Q4" s="540" t="s">
        <v>510</v>
      </c>
      <c r="R4" s="540" t="s">
        <v>481</v>
      </c>
    </row>
    <row r="5" spans="1:18" s="10" customFormat="1" ht="33" customHeight="1">
      <c r="A5" s="908" t="s">
        <v>492</v>
      </c>
      <c r="B5" s="911" t="s">
        <v>177</v>
      </c>
      <c r="C5" s="541" t="s">
        <v>483</v>
      </c>
      <c r="D5" s="545" t="e">
        <f>#REF!</f>
        <v>#REF!</v>
      </c>
      <c r="E5" s="542" t="e">
        <f>#REF!-#REF!</f>
        <v>#REF!</v>
      </c>
      <c r="F5" s="542" t="e">
        <f>E5+D5</f>
        <v>#REF!</v>
      </c>
      <c r="G5" s="542" t="e">
        <f>#REF!</f>
        <v>#REF!</v>
      </c>
      <c r="H5" s="542" t="e">
        <f>#REF!-#REF!</f>
        <v>#REF!</v>
      </c>
      <c r="I5" s="542" t="e">
        <f>H5+G5</f>
        <v>#REF!</v>
      </c>
      <c r="J5" s="542" t="e">
        <f>#REF!</f>
        <v>#REF!</v>
      </c>
      <c r="K5" s="542" t="e">
        <f>#REF!-#REF!</f>
        <v>#REF!</v>
      </c>
      <c r="L5" s="542" t="e">
        <f>K5+J5</f>
        <v>#REF!</v>
      </c>
      <c r="M5" s="542" t="e">
        <f>#REF!</f>
        <v>#REF!</v>
      </c>
      <c r="N5" s="542" t="e">
        <f>#REF!-#REF!</f>
        <v>#REF!</v>
      </c>
      <c r="O5" s="542" t="e">
        <f>N5+M5</f>
        <v>#REF!</v>
      </c>
      <c r="P5" s="545" t="e">
        <f>D5+G5+J5+M5</f>
        <v>#REF!</v>
      </c>
      <c r="Q5" s="545" t="e">
        <f>E5+H5+K5+N5</f>
        <v>#REF!</v>
      </c>
      <c r="R5" s="545" t="e">
        <f>F5+I5+L5+O5</f>
        <v>#REF!</v>
      </c>
    </row>
    <row r="6" spans="1:18" s="10" customFormat="1" ht="33" customHeight="1">
      <c r="A6" s="909"/>
      <c r="B6" s="912"/>
      <c r="C6" s="543" t="s">
        <v>484</v>
      </c>
      <c r="D6" s="540"/>
      <c r="E6" s="540"/>
      <c r="F6" s="542">
        <f t="shared" ref="F6:F15" si="0">E6+D6</f>
        <v>0</v>
      </c>
      <c r="G6" s="540"/>
      <c r="H6" s="540"/>
      <c r="I6" s="542">
        <f t="shared" ref="I6:I15" si="1">H6+G6</f>
        <v>0</v>
      </c>
      <c r="J6" s="540"/>
      <c r="K6" s="540"/>
      <c r="L6" s="542">
        <f t="shared" ref="L6:L15" si="2">K6+J6</f>
        <v>0</v>
      </c>
      <c r="M6" s="540"/>
      <c r="N6" s="540"/>
      <c r="O6" s="542">
        <f t="shared" ref="O6:O15" si="3">N6+M6</f>
        <v>0</v>
      </c>
      <c r="P6" s="545">
        <f t="shared" ref="P6:P16" si="4">D6+G6+J6+M6</f>
        <v>0</v>
      </c>
      <c r="Q6" s="545">
        <f t="shared" ref="Q6:Q16" si="5">E6+H6+K6+N6</f>
        <v>0</v>
      </c>
      <c r="R6" s="545">
        <f t="shared" ref="R6:R16" si="6">F6+I6+L6+O6</f>
        <v>0</v>
      </c>
    </row>
    <row r="7" spans="1:18" s="10" customFormat="1" ht="33" customHeight="1">
      <c r="A7" s="910"/>
      <c r="B7" s="913"/>
      <c r="C7" s="543" t="s">
        <v>481</v>
      </c>
      <c r="D7" s="540"/>
      <c r="E7" s="540"/>
      <c r="F7" s="542"/>
      <c r="G7" s="540"/>
      <c r="H7" s="540"/>
      <c r="I7" s="542"/>
      <c r="J7" s="540"/>
      <c r="K7" s="540"/>
      <c r="L7" s="542"/>
      <c r="M7" s="540"/>
      <c r="N7" s="540"/>
      <c r="O7" s="542"/>
      <c r="P7" s="545">
        <f t="shared" si="4"/>
        <v>0</v>
      </c>
      <c r="Q7" s="545">
        <f t="shared" si="5"/>
        <v>0</v>
      </c>
      <c r="R7" s="545">
        <f t="shared" si="6"/>
        <v>0</v>
      </c>
    </row>
    <row r="8" spans="1:18" s="10" customFormat="1" ht="28.5" customHeight="1">
      <c r="A8" s="908" t="s">
        <v>496</v>
      </c>
      <c r="B8" s="911" t="s">
        <v>181</v>
      </c>
      <c r="C8" s="541" t="s">
        <v>483</v>
      </c>
      <c r="D8" s="541"/>
      <c r="E8" s="542"/>
      <c r="F8" s="542">
        <f t="shared" si="0"/>
        <v>0</v>
      </c>
      <c r="G8" s="542"/>
      <c r="H8" s="542"/>
      <c r="I8" s="542">
        <f t="shared" si="1"/>
        <v>0</v>
      </c>
      <c r="J8" s="542"/>
      <c r="K8" s="542"/>
      <c r="L8" s="542">
        <f t="shared" si="2"/>
        <v>0</v>
      </c>
      <c r="M8" s="542"/>
      <c r="N8" s="542"/>
      <c r="O8" s="542">
        <f t="shared" si="3"/>
        <v>0</v>
      </c>
      <c r="P8" s="545">
        <f t="shared" si="4"/>
        <v>0</v>
      </c>
      <c r="Q8" s="545">
        <f t="shared" si="5"/>
        <v>0</v>
      </c>
      <c r="R8" s="545">
        <f t="shared" si="6"/>
        <v>0</v>
      </c>
    </row>
    <row r="9" spans="1:18" s="10" customFormat="1" ht="28.5" customHeight="1">
      <c r="A9" s="909"/>
      <c r="B9" s="912"/>
      <c r="C9" s="543" t="s">
        <v>484</v>
      </c>
      <c r="D9" s="543"/>
      <c r="E9" s="544"/>
      <c r="F9" s="542">
        <f t="shared" si="0"/>
        <v>0</v>
      </c>
      <c r="G9" s="544"/>
      <c r="H9" s="544"/>
      <c r="I9" s="542">
        <f t="shared" si="1"/>
        <v>0</v>
      </c>
      <c r="J9" s="544"/>
      <c r="K9" s="544"/>
      <c r="L9" s="542">
        <f t="shared" si="2"/>
        <v>0</v>
      </c>
      <c r="M9" s="544"/>
      <c r="N9" s="544"/>
      <c r="O9" s="542">
        <f t="shared" si="3"/>
        <v>0</v>
      </c>
      <c r="P9" s="545">
        <f t="shared" si="4"/>
        <v>0</v>
      </c>
      <c r="Q9" s="545">
        <f t="shared" si="5"/>
        <v>0</v>
      </c>
      <c r="R9" s="545">
        <f t="shared" si="6"/>
        <v>0</v>
      </c>
    </row>
    <row r="10" spans="1:18" s="10" customFormat="1" ht="33" customHeight="1">
      <c r="A10" s="910"/>
      <c r="B10" s="913"/>
      <c r="C10" s="543" t="s">
        <v>481</v>
      </c>
      <c r="D10" s="540"/>
      <c r="E10" s="540"/>
      <c r="F10" s="542" t="e">
        <f>#REF!</f>
        <v>#REF!</v>
      </c>
      <c r="G10" s="540"/>
      <c r="H10" s="540"/>
      <c r="I10" s="542" t="e">
        <f>#REF!</f>
        <v>#REF!</v>
      </c>
      <c r="J10" s="540"/>
      <c r="K10" s="540"/>
      <c r="L10" s="542" t="e">
        <f>#REF!</f>
        <v>#REF!</v>
      </c>
      <c r="M10" s="540"/>
      <c r="N10" s="540"/>
      <c r="O10" s="542" t="e">
        <f>#REF!</f>
        <v>#REF!</v>
      </c>
      <c r="P10" s="545">
        <f t="shared" si="4"/>
        <v>0</v>
      </c>
      <c r="Q10" s="545">
        <f t="shared" si="5"/>
        <v>0</v>
      </c>
      <c r="R10" s="545" t="e">
        <f t="shared" si="6"/>
        <v>#REF!</v>
      </c>
    </row>
    <row r="11" spans="1:18" s="10" customFormat="1" ht="28.5" customHeight="1">
      <c r="A11" s="908" t="s">
        <v>498</v>
      </c>
      <c r="B11" s="911" t="s">
        <v>183</v>
      </c>
      <c r="C11" s="541" t="s">
        <v>483</v>
      </c>
      <c r="D11" s="545" t="e">
        <f>#REF!</f>
        <v>#REF!</v>
      </c>
      <c r="E11" s="542" t="e">
        <f>#REF!</f>
        <v>#REF!</v>
      </c>
      <c r="F11" s="542" t="e">
        <f t="shared" si="0"/>
        <v>#REF!</v>
      </c>
      <c r="G11" s="542" t="e">
        <f>#REF!</f>
        <v>#REF!</v>
      </c>
      <c r="H11" s="542" t="e">
        <f>#REF!</f>
        <v>#REF!</v>
      </c>
      <c r="I11" s="542" t="e">
        <f t="shared" si="1"/>
        <v>#REF!</v>
      </c>
      <c r="J11" s="542" t="e">
        <f>#REF!</f>
        <v>#REF!</v>
      </c>
      <c r="K11" s="542" t="e">
        <f>#REF!</f>
        <v>#REF!</v>
      </c>
      <c r="L11" s="542" t="e">
        <f t="shared" si="2"/>
        <v>#REF!</v>
      </c>
      <c r="M11" s="542" t="e">
        <f>#REF!</f>
        <v>#REF!</v>
      </c>
      <c r="N11" s="542" t="e">
        <f>#REF!</f>
        <v>#REF!</v>
      </c>
      <c r="O11" s="542" t="e">
        <f t="shared" si="3"/>
        <v>#REF!</v>
      </c>
      <c r="P11" s="545" t="e">
        <f t="shared" si="4"/>
        <v>#REF!</v>
      </c>
      <c r="Q11" s="545" t="e">
        <f t="shared" si="5"/>
        <v>#REF!</v>
      </c>
      <c r="R11" s="545" t="e">
        <f t="shared" si="6"/>
        <v>#REF!</v>
      </c>
    </row>
    <row r="12" spans="1:18" s="10" customFormat="1" ht="28.5" customHeight="1">
      <c r="A12" s="909"/>
      <c r="B12" s="912"/>
      <c r="C12" s="543" t="s">
        <v>484</v>
      </c>
      <c r="D12" s="543"/>
      <c r="E12" s="544"/>
      <c r="F12" s="542">
        <f t="shared" si="0"/>
        <v>0</v>
      </c>
      <c r="G12" s="544"/>
      <c r="H12" s="544"/>
      <c r="I12" s="542">
        <f t="shared" si="1"/>
        <v>0</v>
      </c>
      <c r="J12" s="544"/>
      <c r="K12" s="544"/>
      <c r="L12" s="542">
        <f t="shared" si="2"/>
        <v>0</v>
      </c>
      <c r="M12" s="544"/>
      <c r="N12" s="544"/>
      <c r="O12" s="542">
        <f t="shared" si="3"/>
        <v>0</v>
      </c>
      <c r="P12" s="545">
        <f t="shared" si="4"/>
        <v>0</v>
      </c>
      <c r="Q12" s="545">
        <f t="shared" si="5"/>
        <v>0</v>
      </c>
      <c r="R12" s="545">
        <f t="shared" si="6"/>
        <v>0</v>
      </c>
    </row>
    <row r="13" spans="1:18" s="10" customFormat="1" ht="33" customHeight="1">
      <c r="A13" s="910"/>
      <c r="B13" s="913"/>
      <c r="C13" s="543" t="s">
        <v>481</v>
      </c>
      <c r="D13" s="540"/>
      <c r="E13" s="540"/>
      <c r="F13" s="542"/>
      <c r="G13" s="540"/>
      <c r="H13" s="540"/>
      <c r="I13" s="542"/>
      <c r="J13" s="540"/>
      <c r="K13" s="540"/>
      <c r="L13" s="542"/>
      <c r="M13" s="540"/>
      <c r="N13" s="540"/>
      <c r="O13" s="542"/>
      <c r="P13" s="545">
        <f t="shared" si="4"/>
        <v>0</v>
      </c>
      <c r="Q13" s="545">
        <f t="shared" si="5"/>
        <v>0</v>
      </c>
      <c r="R13" s="545">
        <f t="shared" si="6"/>
        <v>0</v>
      </c>
    </row>
    <row r="14" spans="1:18" s="10" customFormat="1" ht="28.5" customHeight="1">
      <c r="A14" s="908" t="s">
        <v>500</v>
      </c>
      <c r="B14" s="911" t="s">
        <v>185</v>
      </c>
      <c r="C14" s="541" t="s">
        <v>483</v>
      </c>
      <c r="D14" s="541"/>
      <c r="E14" s="542"/>
      <c r="F14" s="542">
        <f t="shared" si="0"/>
        <v>0</v>
      </c>
      <c r="G14" s="542"/>
      <c r="H14" s="542"/>
      <c r="I14" s="542">
        <f t="shared" si="1"/>
        <v>0</v>
      </c>
      <c r="J14" s="542"/>
      <c r="K14" s="542"/>
      <c r="L14" s="542">
        <f t="shared" si="2"/>
        <v>0</v>
      </c>
      <c r="M14" s="542"/>
      <c r="N14" s="542"/>
      <c r="O14" s="542">
        <f t="shared" si="3"/>
        <v>0</v>
      </c>
      <c r="P14" s="545">
        <f t="shared" si="4"/>
        <v>0</v>
      </c>
      <c r="Q14" s="545">
        <f t="shared" si="5"/>
        <v>0</v>
      </c>
      <c r="R14" s="545">
        <f t="shared" si="6"/>
        <v>0</v>
      </c>
    </row>
    <row r="15" spans="1:18" s="10" customFormat="1" ht="28.5" customHeight="1">
      <c r="A15" s="909"/>
      <c r="B15" s="912"/>
      <c r="C15" s="543" t="s">
        <v>484</v>
      </c>
      <c r="D15" s="546" t="e">
        <f>#REF!</f>
        <v>#REF!</v>
      </c>
      <c r="E15" s="546" t="e">
        <f>#REF!</f>
        <v>#REF!</v>
      </c>
      <c r="F15" s="542" t="e">
        <f t="shared" si="0"/>
        <v>#REF!</v>
      </c>
      <c r="G15" s="544" t="e">
        <f>#REF!</f>
        <v>#REF!</v>
      </c>
      <c r="H15" s="544" t="e">
        <f>#REF!</f>
        <v>#REF!</v>
      </c>
      <c r="I15" s="542" t="e">
        <f t="shared" si="1"/>
        <v>#REF!</v>
      </c>
      <c r="J15" s="544" t="e">
        <f>#REF!</f>
        <v>#REF!</v>
      </c>
      <c r="K15" s="544" t="e">
        <f>#REF!</f>
        <v>#REF!</v>
      </c>
      <c r="L15" s="542" t="e">
        <f t="shared" si="2"/>
        <v>#REF!</v>
      </c>
      <c r="M15" s="544" t="e">
        <f>#REF!</f>
        <v>#REF!</v>
      </c>
      <c r="N15" s="544" t="e">
        <f>#REF!</f>
        <v>#REF!</v>
      </c>
      <c r="O15" s="542" t="e">
        <f t="shared" si="3"/>
        <v>#REF!</v>
      </c>
      <c r="P15" s="545" t="e">
        <f t="shared" si="4"/>
        <v>#REF!</v>
      </c>
      <c r="Q15" s="545" t="e">
        <f t="shared" si="5"/>
        <v>#REF!</v>
      </c>
      <c r="R15" s="545" t="e">
        <f t="shared" si="6"/>
        <v>#REF!</v>
      </c>
    </row>
    <row r="16" spans="1:18" s="10" customFormat="1" ht="33" customHeight="1">
      <c r="A16" s="910"/>
      <c r="B16" s="913"/>
      <c r="C16" s="543" t="s">
        <v>481</v>
      </c>
      <c r="D16" s="540"/>
      <c r="E16" s="540"/>
      <c r="F16" s="542"/>
      <c r="G16" s="540"/>
      <c r="H16" s="540"/>
      <c r="I16" s="542"/>
      <c r="J16" s="540"/>
      <c r="K16" s="540"/>
      <c r="L16" s="542"/>
      <c r="M16" s="540"/>
      <c r="N16" s="540"/>
      <c r="O16" s="542"/>
      <c r="P16" s="545">
        <f t="shared" si="4"/>
        <v>0</v>
      </c>
      <c r="Q16" s="545">
        <f t="shared" si="5"/>
        <v>0</v>
      </c>
      <c r="R16" s="545">
        <f t="shared" si="6"/>
        <v>0</v>
      </c>
    </row>
    <row r="17" spans="3:17" ht="21" customHeight="1">
      <c r="C17" s="64"/>
      <c r="D17" s="64"/>
      <c r="E17" s="65"/>
      <c r="F17" s="65"/>
      <c r="G17" s="65"/>
      <c r="H17" s="65"/>
      <c r="I17" s="65"/>
      <c r="J17" s="65"/>
      <c r="K17" s="65"/>
      <c r="L17" s="65"/>
      <c r="M17" s="65"/>
      <c r="N17" s="65"/>
      <c r="O17" s="65"/>
      <c r="P17" s="65"/>
      <c r="Q17" s="65"/>
    </row>
  </sheetData>
  <mergeCells count="17">
    <mergeCell ref="A11:A13"/>
    <mergeCell ref="B11:B13"/>
    <mergeCell ref="A14:A16"/>
    <mergeCell ref="B14:B16"/>
    <mergeCell ref="B5:B7"/>
    <mergeCell ref="A5:A7"/>
    <mergeCell ref="A8:A10"/>
    <mergeCell ref="B8:B10"/>
    <mergeCell ref="A1:Q1"/>
    <mergeCell ref="D3:F3"/>
    <mergeCell ref="G3:I3"/>
    <mergeCell ref="J3:L3"/>
    <mergeCell ref="M3:O3"/>
    <mergeCell ref="P3:R3"/>
    <mergeCell ref="A3:A4"/>
    <mergeCell ref="C3:C4"/>
    <mergeCell ref="B3:B4"/>
  </mergeCells>
  <printOptions horizontalCentered="1"/>
  <pageMargins left="0" right="0" top="0" bottom="0" header="0" footer="0"/>
  <pageSetup paperSize="9" scale="95" orientation="landscape" r:id="rId1"/>
  <headerFooter>
    <oddFooter>&amp;C_&amp;P_</oddFooter>
  </headerFooter>
  <rowBreaks count="1" manualBreakCount="1">
    <brk id="16"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D34"/>
  <sheetViews>
    <sheetView rightToLeft="1" view="pageBreakPreview" zoomScale="120" zoomScaleNormal="100" zoomScaleSheetLayoutView="120" workbookViewId="0">
      <pane ySplit="3" topLeftCell="A4" activePane="bottomLeft" state="frozen"/>
      <selection pane="bottomLeft" activeCell="D27" sqref="D27"/>
    </sheetView>
  </sheetViews>
  <sheetFormatPr defaultRowHeight="12.75"/>
  <cols>
    <col min="1" max="1" width="60.7109375" style="1" customWidth="1"/>
    <col min="2" max="3" width="8.140625" style="1" customWidth="1"/>
    <col min="4" max="4" width="60.7109375" style="1" customWidth="1"/>
    <col min="5" max="258" width="9.140625" style="1"/>
    <col min="259" max="259" width="12.7109375" style="1" customWidth="1"/>
    <col min="260" max="514" width="9.140625" style="1"/>
    <col min="515" max="515" width="12.7109375" style="1" customWidth="1"/>
    <col min="516" max="770" width="9.140625" style="1"/>
    <col min="771" max="771" width="12.7109375" style="1" customWidth="1"/>
    <col min="772" max="1026" width="9.140625" style="1"/>
    <col min="1027" max="1027" width="12.7109375" style="1" customWidth="1"/>
    <col min="1028" max="1282" width="9.140625" style="1"/>
    <col min="1283" max="1283" width="12.7109375" style="1" customWidth="1"/>
    <col min="1284" max="1538" width="9.140625" style="1"/>
    <col min="1539" max="1539" width="12.7109375" style="1" customWidth="1"/>
    <col min="1540" max="1794" width="9.140625" style="1"/>
    <col min="1795" max="1795" width="12.7109375" style="1" customWidth="1"/>
    <col min="1796" max="2050" width="9.140625" style="1"/>
    <col min="2051" max="2051" width="12.7109375" style="1" customWidth="1"/>
    <col min="2052" max="2306" width="9.140625" style="1"/>
    <col min="2307" max="2307" width="12.7109375" style="1" customWidth="1"/>
    <col min="2308" max="2562" width="9.140625" style="1"/>
    <col min="2563" max="2563" width="12.7109375" style="1" customWidth="1"/>
    <col min="2564" max="2818" width="9.140625" style="1"/>
    <col min="2819" max="2819" width="12.7109375" style="1" customWidth="1"/>
    <col min="2820" max="3074" width="9.140625" style="1"/>
    <col min="3075" max="3075" width="12.7109375" style="1" customWidth="1"/>
    <col min="3076" max="3330" width="9.140625" style="1"/>
    <col min="3331" max="3331" width="12.7109375" style="1" customWidth="1"/>
    <col min="3332" max="3586" width="9.140625" style="1"/>
    <col min="3587" max="3587" width="12.7109375" style="1" customWidth="1"/>
    <col min="3588" max="3842" width="9.140625" style="1"/>
    <col min="3843" max="3843" width="12.7109375" style="1" customWidth="1"/>
    <col min="3844" max="4098" width="9.140625" style="1"/>
    <col min="4099" max="4099" width="12.7109375" style="1" customWidth="1"/>
    <col min="4100" max="4354" width="9.140625" style="1"/>
    <col min="4355" max="4355" width="12.7109375" style="1" customWidth="1"/>
    <col min="4356" max="4610" width="9.140625" style="1"/>
    <col min="4611" max="4611" width="12.7109375" style="1" customWidth="1"/>
    <col min="4612" max="4866" width="9.140625" style="1"/>
    <col min="4867" max="4867" width="12.7109375" style="1" customWidth="1"/>
    <col min="4868" max="5122" width="9.140625" style="1"/>
    <col min="5123" max="5123" width="12.7109375" style="1" customWidth="1"/>
    <col min="5124" max="5378" width="9.140625" style="1"/>
    <col min="5379" max="5379" width="12.7109375" style="1" customWidth="1"/>
    <col min="5380" max="5634" width="9.140625" style="1"/>
    <col min="5635" max="5635" width="12.7109375" style="1" customWidth="1"/>
    <col min="5636" max="5890" width="9.140625" style="1"/>
    <col min="5891" max="5891" width="12.7109375" style="1" customWidth="1"/>
    <col min="5892" max="6146" width="9.140625" style="1"/>
    <col min="6147" max="6147" width="12.7109375" style="1" customWidth="1"/>
    <col min="6148" max="6402" width="9.140625" style="1"/>
    <col min="6403" max="6403" width="12.7109375" style="1" customWidth="1"/>
    <col min="6404" max="6658" width="9.140625" style="1"/>
    <col min="6659" max="6659" width="12.7109375" style="1" customWidth="1"/>
    <col min="6660" max="6914" width="9.140625" style="1"/>
    <col min="6915" max="6915" width="12.7109375" style="1" customWidth="1"/>
    <col min="6916" max="7170" width="9.140625" style="1"/>
    <col min="7171" max="7171" width="12.7109375" style="1" customWidth="1"/>
    <col min="7172" max="7426" width="9.140625" style="1"/>
    <col min="7427" max="7427" width="12.7109375" style="1" customWidth="1"/>
    <col min="7428" max="7682" width="9.140625" style="1"/>
    <col min="7683" max="7683" width="12.7109375" style="1" customWidth="1"/>
    <col min="7684" max="7938" width="9.140625" style="1"/>
    <col min="7939" max="7939" width="12.7109375" style="1" customWidth="1"/>
    <col min="7940" max="8194" width="9.140625" style="1"/>
    <col min="8195" max="8195" width="12.7109375" style="1" customWidth="1"/>
    <col min="8196" max="8450" width="9.140625" style="1"/>
    <col min="8451" max="8451" width="12.7109375" style="1" customWidth="1"/>
    <col min="8452" max="8706" width="9.140625" style="1"/>
    <col min="8707" max="8707" width="12.7109375" style="1" customWidth="1"/>
    <col min="8708" max="8962" width="9.140625" style="1"/>
    <col min="8963" max="8963" width="12.7109375" style="1" customWidth="1"/>
    <col min="8964" max="9218" width="9.140625" style="1"/>
    <col min="9219" max="9219" width="12.7109375" style="1" customWidth="1"/>
    <col min="9220" max="9474" width="9.140625" style="1"/>
    <col min="9475" max="9475" width="12.7109375" style="1" customWidth="1"/>
    <col min="9476" max="9730" width="9.140625" style="1"/>
    <col min="9731" max="9731" width="12.7109375" style="1" customWidth="1"/>
    <col min="9732" max="9986" width="9.140625" style="1"/>
    <col min="9987" max="9987" width="12.7109375" style="1" customWidth="1"/>
    <col min="9988" max="10242" width="9.140625" style="1"/>
    <col min="10243" max="10243" width="12.7109375" style="1" customWidth="1"/>
    <col min="10244" max="10498" width="9.140625" style="1"/>
    <col min="10499" max="10499" width="12.7109375" style="1" customWidth="1"/>
    <col min="10500" max="10754" width="9.140625" style="1"/>
    <col min="10755" max="10755" width="12.7109375" style="1" customWidth="1"/>
    <col min="10756" max="11010" width="9.140625" style="1"/>
    <col min="11011" max="11011" width="12.7109375" style="1" customWidth="1"/>
    <col min="11012" max="11266" width="9.140625" style="1"/>
    <col min="11267" max="11267" width="12.7109375" style="1" customWidth="1"/>
    <col min="11268" max="11522" width="9.140625" style="1"/>
    <col min="11523" max="11523" width="12.7109375" style="1" customWidth="1"/>
    <col min="11524" max="11778" width="9.140625" style="1"/>
    <col min="11779" max="11779" width="12.7109375" style="1" customWidth="1"/>
    <col min="11780" max="12034" width="9.140625" style="1"/>
    <col min="12035" max="12035" width="12.7109375" style="1" customWidth="1"/>
    <col min="12036" max="12290" width="9.140625" style="1"/>
    <col min="12291" max="12291" width="12.7109375" style="1" customWidth="1"/>
    <col min="12292" max="12546" width="9.140625" style="1"/>
    <col min="12547" max="12547" width="12.7109375" style="1" customWidth="1"/>
    <col min="12548" max="12802" width="9.140625" style="1"/>
    <col min="12803" max="12803" width="12.7109375" style="1" customWidth="1"/>
    <col min="12804" max="13058" width="9.140625" style="1"/>
    <col min="13059" max="13059" width="12.7109375" style="1" customWidth="1"/>
    <col min="13060" max="13314" width="9.140625" style="1"/>
    <col min="13315" max="13315" width="12.7109375" style="1" customWidth="1"/>
    <col min="13316" max="13570" width="9.140625" style="1"/>
    <col min="13571" max="13571" width="12.7109375" style="1" customWidth="1"/>
    <col min="13572" max="13826" width="9.140625" style="1"/>
    <col min="13827" max="13827" width="12.7109375" style="1" customWidth="1"/>
    <col min="13828" max="14082" width="9.140625" style="1"/>
    <col min="14083" max="14083" width="12.7109375" style="1" customWidth="1"/>
    <col min="14084" max="14338" width="9.140625" style="1"/>
    <col min="14339" max="14339" width="12.7109375" style="1" customWidth="1"/>
    <col min="14340" max="14594" width="9.140625" style="1"/>
    <col min="14595" max="14595" width="12.7109375" style="1" customWidth="1"/>
    <col min="14596" max="14850" width="9.140625" style="1"/>
    <col min="14851" max="14851" width="12.7109375" style="1" customWidth="1"/>
    <col min="14852" max="15106" width="9.140625" style="1"/>
    <col min="15107" max="15107" width="12.7109375" style="1" customWidth="1"/>
    <col min="15108" max="15362" width="9.140625" style="1"/>
    <col min="15363" max="15363" width="12.7109375" style="1" customWidth="1"/>
    <col min="15364" max="15618" width="9.140625" style="1"/>
    <col min="15619" max="15619" width="12.7109375" style="1" customWidth="1"/>
    <col min="15620" max="15874" width="9.140625" style="1"/>
    <col min="15875" max="15875" width="12.7109375" style="1" customWidth="1"/>
    <col min="15876" max="16130" width="9.140625" style="1"/>
    <col min="16131" max="16131" width="12.7109375" style="1" customWidth="1"/>
    <col min="16132" max="16384" width="9.140625" style="1"/>
  </cols>
  <sheetData>
    <row r="1" spans="1:4">
      <c r="A1" s="19"/>
      <c r="B1" s="19"/>
      <c r="C1" s="19"/>
      <c r="D1" s="19"/>
    </row>
    <row r="2" spans="1:4" ht="41.25" customHeight="1">
      <c r="A2" s="355" t="s">
        <v>340</v>
      </c>
      <c r="B2" s="355"/>
      <c r="C2" s="356"/>
      <c r="D2" s="357" t="s">
        <v>345</v>
      </c>
    </row>
    <row r="3" spans="1:4" ht="36" customHeight="1">
      <c r="A3" s="443" t="s">
        <v>165</v>
      </c>
      <c r="B3" s="368" t="s">
        <v>397</v>
      </c>
      <c r="C3" s="369" t="s">
        <v>398</v>
      </c>
      <c r="D3" s="444" t="s">
        <v>166</v>
      </c>
    </row>
    <row r="4" spans="1:4" ht="26.25" customHeight="1">
      <c r="A4" s="445" t="s">
        <v>235</v>
      </c>
      <c r="B4" s="358"/>
      <c r="C4" s="359"/>
      <c r="D4" s="446" t="s">
        <v>236</v>
      </c>
    </row>
    <row r="5" spans="1:4" ht="18">
      <c r="A5" s="447" t="s">
        <v>553</v>
      </c>
      <c r="B5" s="360" t="s">
        <v>170</v>
      </c>
      <c r="C5" s="361">
        <v>8</v>
      </c>
      <c r="D5" s="448" t="s">
        <v>562</v>
      </c>
    </row>
    <row r="6" spans="1:4" ht="22.5">
      <c r="A6" s="447" t="s">
        <v>554</v>
      </c>
      <c r="B6" s="360" t="s">
        <v>171</v>
      </c>
      <c r="C6" s="361">
        <v>10</v>
      </c>
      <c r="D6" s="448" t="s">
        <v>563</v>
      </c>
    </row>
    <row r="7" spans="1:4" ht="22.5">
      <c r="A7" s="447" t="s">
        <v>555</v>
      </c>
      <c r="B7" s="360" t="s">
        <v>167</v>
      </c>
      <c r="C7" s="361">
        <v>12</v>
      </c>
      <c r="D7" s="448" t="s">
        <v>564</v>
      </c>
    </row>
    <row r="8" spans="1:4" ht="26.25" customHeight="1">
      <c r="A8" s="449" t="s">
        <v>101</v>
      </c>
      <c r="B8" s="362"/>
      <c r="C8" s="363"/>
      <c r="D8" s="450" t="s">
        <v>237</v>
      </c>
    </row>
    <row r="9" spans="1:4" ht="36">
      <c r="A9" s="637" t="s">
        <v>641</v>
      </c>
      <c r="B9" s="360" t="s">
        <v>168</v>
      </c>
      <c r="C9" s="361">
        <v>15</v>
      </c>
      <c r="D9" s="448" t="s">
        <v>647</v>
      </c>
    </row>
    <row r="10" spans="1:4" ht="36">
      <c r="A10" s="637" t="s">
        <v>642</v>
      </c>
      <c r="B10" s="360" t="s">
        <v>169</v>
      </c>
      <c r="C10" s="361">
        <v>16</v>
      </c>
      <c r="D10" s="448" t="s">
        <v>648</v>
      </c>
    </row>
    <row r="11" spans="1:4" ht="22.5">
      <c r="A11" s="637" t="s">
        <v>609</v>
      </c>
      <c r="B11" s="360" t="s">
        <v>172</v>
      </c>
      <c r="C11" s="361">
        <v>17</v>
      </c>
      <c r="D11" s="448" t="s">
        <v>610</v>
      </c>
    </row>
    <row r="12" spans="1:4" ht="22.5">
      <c r="A12" s="637" t="s">
        <v>643</v>
      </c>
      <c r="B12" s="360" t="s">
        <v>173</v>
      </c>
      <c r="C12" s="361">
        <v>18</v>
      </c>
      <c r="D12" s="448" t="s">
        <v>649</v>
      </c>
    </row>
    <row r="13" spans="1:4" ht="18">
      <c r="A13" s="637" t="s">
        <v>611</v>
      </c>
      <c r="B13" s="360" t="s">
        <v>174</v>
      </c>
      <c r="C13" s="361">
        <v>19</v>
      </c>
      <c r="D13" s="448" t="s">
        <v>612</v>
      </c>
    </row>
    <row r="14" spans="1:4" ht="18">
      <c r="A14" s="637" t="s">
        <v>613</v>
      </c>
      <c r="B14" s="360" t="s">
        <v>175</v>
      </c>
      <c r="C14" s="361">
        <v>21</v>
      </c>
      <c r="D14" s="448" t="s">
        <v>614</v>
      </c>
    </row>
    <row r="15" spans="1:4" ht="36">
      <c r="A15" s="637" t="s">
        <v>644</v>
      </c>
      <c r="B15" s="360" t="s">
        <v>176</v>
      </c>
      <c r="C15" s="361">
        <v>23</v>
      </c>
      <c r="D15" s="448" t="s">
        <v>650</v>
      </c>
    </row>
    <row r="16" spans="1:4" ht="22.5">
      <c r="A16" s="637" t="s">
        <v>615</v>
      </c>
      <c r="B16" s="360" t="s">
        <v>177</v>
      </c>
      <c r="C16" s="361">
        <v>24</v>
      </c>
      <c r="D16" s="448" t="s">
        <v>616</v>
      </c>
    </row>
    <row r="17" spans="1:4" ht="22.5">
      <c r="A17" s="637" t="s">
        <v>617</v>
      </c>
      <c r="B17" s="360" t="s">
        <v>178</v>
      </c>
      <c r="C17" s="361">
        <v>26</v>
      </c>
      <c r="D17" s="448" t="s">
        <v>618</v>
      </c>
    </row>
    <row r="18" spans="1:4" ht="22.5">
      <c r="A18" s="637" t="s">
        <v>645</v>
      </c>
      <c r="B18" s="360" t="s">
        <v>179</v>
      </c>
      <c r="C18" s="361">
        <v>27</v>
      </c>
      <c r="D18" s="448" t="s">
        <v>619</v>
      </c>
    </row>
    <row r="19" spans="1:4" ht="22.5">
      <c r="A19" s="637" t="s">
        <v>646</v>
      </c>
      <c r="B19" s="360" t="s">
        <v>180</v>
      </c>
      <c r="C19" s="361">
        <v>28</v>
      </c>
      <c r="D19" s="448" t="s">
        <v>620</v>
      </c>
    </row>
    <row r="20" spans="1:4" ht="22.5">
      <c r="A20" s="638" t="s">
        <v>621</v>
      </c>
      <c r="B20" s="365" t="s">
        <v>181</v>
      </c>
      <c r="C20" s="366">
        <v>29</v>
      </c>
      <c r="D20" s="451" t="s">
        <v>622</v>
      </c>
    </row>
    <row r="21" spans="1:4" ht="18">
      <c r="A21" s="637" t="s">
        <v>623</v>
      </c>
      <c r="B21" s="461" t="s">
        <v>182</v>
      </c>
      <c r="C21" s="462">
        <v>31</v>
      </c>
      <c r="D21" s="448" t="s">
        <v>624</v>
      </c>
    </row>
    <row r="22" spans="1:4" ht="22.5">
      <c r="A22" s="447" t="s">
        <v>698</v>
      </c>
      <c r="B22" s="360" t="s">
        <v>183</v>
      </c>
      <c r="C22" s="361">
        <v>33</v>
      </c>
      <c r="D22" s="448" t="s">
        <v>699</v>
      </c>
    </row>
    <row r="23" spans="1:4" ht="36">
      <c r="A23" s="447" t="s">
        <v>709</v>
      </c>
      <c r="B23" s="360" t="s">
        <v>184</v>
      </c>
      <c r="C23" s="361">
        <v>35</v>
      </c>
      <c r="D23" s="448" t="s">
        <v>710</v>
      </c>
    </row>
    <row r="24" spans="1:4" ht="22.5">
      <c r="A24" s="447" t="s">
        <v>705</v>
      </c>
      <c r="B24" s="360" t="s">
        <v>185</v>
      </c>
      <c r="C24" s="361">
        <v>36</v>
      </c>
      <c r="D24" s="448" t="s">
        <v>706</v>
      </c>
    </row>
    <row r="25" spans="1:4" ht="27.75">
      <c r="A25" s="449" t="s">
        <v>135</v>
      </c>
      <c r="B25" s="364"/>
      <c r="C25" s="363"/>
      <c r="D25" s="450" t="s">
        <v>238</v>
      </c>
    </row>
    <row r="26" spans="1:4" ht="22.5">
      <c r="A26" s="637" t="s">
        <v>683</v>
      </c>
      <c r="B26" s="360" t="s">
        <v>186</v>
      </c>
      <c r="C26" s="361">
        <v>39</v>
      </c>
      <c r="D26" s="448" t="s">
        <v>684</v>
      </c>
    </row>
    <row r="27" spans="1:4" ht="36">
      <c r="A27" s="637" t="s">
        <v>556</v>
      </c>
      <c r="B27" s="360" t="s">
        <v>187</v>
      </c>
      <c r="C27" s="361">
        <v>41</v>
      </c>
      <c r="D27" s="448" t="s">
        <v>565</v>
      </c>
    </row>
    <row r="28" spans="1:4" ht="36">
      <c r="A28" s="637" t="s">
        <v>572</v>
      </c>
      <c r="B28" s="360" t="s">
        <v>188</v>
      </c>
      <c r="C28" s="361">
        <v>43</v>
      </c>
      <c r="D28" s="448" t="s">
        <v>566</v>
      </c>
    </row>
    <row r="29" spans="1:4" ht="22.5">
      <c r="A29" s="637" t="s">
        <v>557</v>
      </c>
      <c r="B29" s="360" t="s">
        <v>189</v>
      </c>
      <c r="C29" s="361">
        <v>45</v>
      </c>
      <c r="D29" s="448" t="s">
        <v>567</v>
      </c>
    </row>
    <row r="30" spans="1:4" ht="22.5">
      <c r="A30" s="637" t="s">
        <v>558</v>
      </c>
      <c r="B30" s="360" t="s">
        <v>190</v>
      </c>
      <c r="C30" s="361">
        <v>47</v>
      </c>
      <c r="D30" s="448" t="s">
        <v>568</v>
      </c>
    </row>
    <row r="31" spans="1:4" ht="22.5">
      <c r="A31" s="637" t="s">
        <v>685</v>
      </c>
      <c r="B31" s="360" t="s">
        <v>191</v>
      </c>
      <c r="C31" s="361">
        <v>49</v>
      </c>
      <c r="D31" s="448" t="s">
        <v>687</v>
      </c>
    </row>
    <row r="32" spans="1:4" ht="36">
      <c r="A32" s="637" t="s">
        <v>559</v>
      </c>
      <c r="B32" s="360" t="s">
        <v>209</v>
      </c>
      <c r="C32" s="361">
        <v>50</v>
      </c>
      <c r="D32" s="448" t="s">
        <v>569</v>
      </c>
    </row>
    <row r="33" spans="1:4" ht="36">
      <c r="A33" s="637" t="s">
        <v>560</v>
      </c>
      <c r="B33" s="360" t="s">
        <v>686</v>
      </c>
      <c r="C33" s="361">
        <v>51</v>
      </c>
      <c r="D33" s="448" t="s">
        <v>570</v>
      </c>
    </row>
    <row r="34" spans="1:4" ht="22.5">
      <c r="A34" s="638" t="s">
        <v>561</v>
      </c>
      <c r="B34" s="365" t="s">
        <v>688</v>
      </c>
      <c r="C34" s="366">
        <v>52</v>
      </c>
      <c r="D34" s="451" t="s">
        <v>571</v>
      </c>
    </row>
  </sheetData>
  <printOptions horizontalCentered="1"/>
  <pageMargins left="0" right="0" top="0.47244094488188981" bottom="0" header="0" footer="0"/>
  <pageSetup paperSize="9" scale="95" fitToHeight="0" orientation="landscape" r:id="rId1"/>
  <headerFooter>
    <oddFooter>&amp;C_&amp;P_</oddFooter>
  </headerFooter>
  <rowBreaks count="1" manualBreakCount="1">
    <brk id="20"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514C-B859-415F-82A6-880C293A8BA0}">
  <sheetPr codeName="Sheet34"/>
  <dimension ref="A2:I11"/>
  <sheetViews>
    <sheetView rightToLeft="1" workbookViewId="0">
      <selection activeCell="F35" sqref="F35"/>
    </sheetView>
  </sheetViews>
  <sheetFormatPr defaultRowHeight="15"/>
  <cols>
    <col min="1" max="1" width="4.42578125" customWidth="1"/>
    <col min="2" max="2" width="13.42578125" customWidth="1"/>
    <col min="3" max="3" width="6.140625" customWidth="1"/>
    <col min="4" max="4" width="3.85546875" customWidth="1"/>
  </cols>
  <sheetData>
    <row r="2" spans="1:9">
      <c r="A2" s="914" t="s">
        <v>517</v>
      </c>
      <c r="B2" s="914"/>
      <c r="C2" s="914"/>
      <c r="D2" s="547"/>
    </row>
    <row r="4" spans="1:9">
      <c r="A4" s="914" t="s">
        <v>523</v>
      </c>
      <c r="B4" s="914"/>
    </row>
    <row r="5" spans="1:9">
      <c r="A5">
        <v>1</v>
      </c>
      <c r="B5" t="s">
        <v>518</v>
      </c>
      <c r="C5">
        <v>14</v>
      </c>
      <c r="D5" t="s">
        <v>520</v>
      </c>
      <c r="E5" t="s">
        <v>371</v>
      </c>
      <c r="F5" s="914" t="s">
        <v>521</v>
      </c>
      <c r="G5" s="914"/>
      <c r="H5" s="914"/>
      <c r="I5" s="914"/>
    </row>
    <row r="6" spans="1:9">
      <c r="A6">
        <v>2</v>
      </c>
      <c r="B6" t="s">
        <v>519</v>
      </c>
      <c r="C6">
        <v>48</v>
      </c>
      <c r="D6" t="s">
        <v>520</v>
      </c>
      <c r="E6" t="s">
        <v>371</v>
      </c>
      <c r="F6" s="914" t="s">
        <v>522</v>
      </c>
      <c r="G6" s="914"/>
      <c r="H6" s="914"/>
      <c r="I6" s="914"/>
    </row>
    <row r="8" spans="1:9">
      <c r="A8" s="914" t="s">
        <v>524</v>
      </c>
      <c r="B8" s="914"/>
    </row>
    <row r="9" spans="1:9">
      <c r="A9">
        <v>1</v>
      </c>
      <c r="B9" t="s">
        <v>148</v>
      </c>
      <c r="C9">
        <v>1</v>
      </c>
      <c r="D9" t="s">
        <v>520</v>
      </c>
      <c r="E9" t="s">
        <v>371</v>
      </c>
    </row>
    <row r="10" spans="1:9">
      <c r="B10" t="s">
        <v>525</v>
      </c>
      <c r="C10">
        <v>13</v>
      </c>
      <c r="D10" t="s">
        <v>520</v>
      </c>
      <c r="E10" t="s">
        <v>371</v>
      </c>
    </row>
    <row r="11" spans="1:9">
      <c r="B11" t="s">
        <v>526</v>
      </c>
      <c r="C11">
        <v>16</v>
      </c>
      <c r="D11" t="s">
        <v>520</v>
      </c>
      <c r="E11" t="s">
        <v>371</v>
      </c>
    </row>
  </sheetData>
  <mergeCells count="5">
    <mergeCell ref="F6:I6"/>
    <mergeCell ref="A8:B8"/>
    <mergeCell ref="A4:B4"/>
    <mergeCell ref="A2:C2"/>
    <mergeCell ref="F5: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D32"/>
  <sheetViews>
    <sheetView rightToLeft="1" view="pageBreakPreview" zoomScale="110" zoomScaleNormal="100" zoomScaleSheetLayoutView="110" workbookViewId="0">
      <selection activeCell="D9" sqref="D9"/>
    </sheetView>
  </sheetViews>
  <sheetFormatPr defaultRowHeight="12.75"/>
  <cols>
    <col min="1" max="1" width="60.7109375" style="1" customWidth="1"/>
    <col min="2" max="2" width="9.42578125" style="1" customWidth="1"/>
    <col min="3" max="3" width="8.140625" style="1" customWidth="1"/>
    <col min="4" max="4" width="60.7109375" style="1" customWidth="1"/>
    <col min="5" max="258" width="9" style="1"/>
    <col min="259" max="259" width="12.7109375" style="1" customWidth="1"/>
    <col min="260" max="514" width="9" style="1"/>
    <col min="515" max="515" width="12.7109375" style="1" customWidth="1"/>
    <col min="516" max="770" width="9" style="1"/>
    <col min="771" max="771" width="12.7109375" style="1" customWidth="1"/>
    <col min="772" max="1026" width="9" style="1"/>
    <col min="1027" max="1027" width="12.7109375" style="1" customWidth="1"/>
    <col min="1028" max="1282" width="9" style="1"/>
    <col min="1283" max="1283" width="12.7109375" style="1" customWidth="1"/>
    <col min="1284" max="1538" width="9" style="1"/>
    <col min="1539" max="1539" width="12.7109375" style="1" customWidth="1"/>
    <col min="1540" max="1794" width="9" style="1"/>
    <col min="1795" max="1795" width="12.7109375" style="1" customWidth="1"/>
    <col min="1796" max="2050" width="9" style="1"/>
    <col min="2051" max="2051" width="12.7109375" style="1" customWidth="1"/>
    <col min="2052" max="2306" width="9" style="1"/>
    <col min="2307" max="2307" width="12.7109375" style="1" customWidth="1"/>
    <col min="2308" max="2562" width="9" style="1"/>
    <col min="2563" max="2563" width="12.7109375" style="1" customWidth="1"/>
    <col min="2564" max="2818" width="9" style="1"/>
    <col min="2819" max="2819" width="12.7109375" style="1" customWidth="1"/>
    <col min="2820" max="3074" width="9" style="1"/>
    <col min="3075" max="3075" width="12.7109375" style="1" customWidth="1"/>
    <col min="3076" max="3330" width="9" style="1"/>
    <col min="3331" max="3331" width="12.7109375" style="1" customWidth="1"/>
    <col min="3332" max="3586" width="9" style="1"/>
    <col min="3587" max="3587" width="12.7109375" style="1" customWidth="1"/>
    <col min="3588" max="3842" width="9" style="1"/>
    <col min="3843" max="3843" width="12.7109375" style="1" customWidth="1"/>
    <col min="3844" max="4098" width="9" style="1"/>
    <col min="4099" max="4099" width="12.7109375" style="1" customWidth="1"/>
    <col min="4100" max="4354" width="9" style="1"/>
    <col min="4355" max="4355" width="12.7109375" style="1" customWidth="1"/>
    <col min="4356" max="4610" width="9" style="1"/>
    <col min="4611" max="4611" width="12.7109375" style="1" customWidth="1"/>
    <col min="4612" max="4866" width="9" style="1"/>
    <col min="4867" max="4867" width="12.7109375" style="1" customWidth="1"/>
    <col min="4868" max="5122" width="9" style="1"/>
    <col min="5123" max="5123" width="12.7109375" style="1" customWidth="1"/>
    <col min="5124" max="5378" width="9" style="1"/>
    <col min="5379" max="5379" width="12.7109375" style="1" customWidth="1"/>
    <col min="5380" max="5634" width="9" style="1"/>
    <col min="5635" max="5635" width="12.7109375" style="1" customWidth="1"/>
    <col min="5636" max="5890" width="9" style="1"/>
    <col min="5891" max="5891" width="12.7109375" style="1" customWidth="1"/>
    <col min="5892" max="6146" width="9" style="1"/>
    <col min="6147" max="6147" width="12.7109375" style="1" customWidth="1"/>
    <col min="6148" max="6402" width="9" style="1"/>
    <col min="6403" max="6403" width="12.7109375" style="1" customWidth="1"/>
    <col min="6404" max="6658" width="9" style="1"/>
    <col min="6659" max="6659" width="12.7109375" style="1" customWidth="1"/>
    <col min="6660" max="6914" width="9" style="1"/>
    <col min="6915" max="6915" width="12.7109375" style="1" customWidth="1"/>
    <col min="6916" max="7170" width="9" style="1"/>
    <col min="7171" max="7171" width="12.7109375" style="1" customWidth="1"/>
    <col min="7172" max="7426" width="9" style="1"/>
    <col min="7427" max="7427" width="12.7109375" style="1" customWidth="1"/>
    <col min="7428" max="7682" width="9" style="1"/>
    <col min="7683" max="7683" width="12.7109375" style="1" customWidth="1"/>
    <col min="7684" max="7938" width="9" style="1"/>
    <col min="7939" max="7939" width="12.7109375" style="1" customWidth="1"/>
    <col min="7940" max="8194" width="9" style="1"/>
    <col min="8195" max="8195" width="12.7109375" style="1" customWidth="1"/>
    <col min="8196" max="8450" width="9" style="1"/>
    <col min="8451" max="8451" width="12.7109375" style="1" customWidth="1"/>
    <col min="8452" max="8706" width="9" style="1"/>
    <col min="8707" max="8707" width="12.7109375" style="1" customWidth="1"/>
    <col min="8708" max="8962" width="9" style="1"/>
    <col min="8963" max="8963" width="12.7109375" style="1" customWidth="1"/>
    <col min="8964" max="9218" width="9" style="1"/>
    <col min="9219" max="9219" width="12.7109375" style="1" customWidth="1"/>
    <col min="9220" max="9474" width="9" style="1"/>
    <col min="9475" max="9475" width="12.7109375" style="1" customWidth="1"/>
    <col min="9476" max="9730" width="9" style="1"/>
    <col min="9731" max="9731" width="12.7109375" style="1" customWidth="1"/>
    <col min="9732" max="9986" width="9" style="1"/>
    <col min="9987" max="9987" width="12.7109375" style="1" customWidth="1"/>
    <col min="9988" max="10242" width="9" style="1"/>
    <col min="10243" max="10243" width="12.7109375" style="1" customWidth="1"/>
    <col min="10244" max="10498" width="9" style="1"/>
    <col min="10499" max="10499" width="12.7109375" style="1" customWidth="1"/>
    <col min="10500" max="10754" width="9" style="1"/>
    <col min="10755" max="10755" width="12.7109375" style="1" customWidth="1"/>
    <col min="10756" max="11010" width="9" style="1"/>
    <col min="11011" max="11011" width="12.7109375" style="1" customWidth="1"/>
    <col min="11012" max="11266" width="9" style="1"/>
    <col min="11267" max="11267" width="12.7109375" style="1" customWidth="1"/>
    <col min="11268" max="11522" width="9" style="1"/>
    <col min="11523" max="11523" width="12.7109375" style="1" customWidth="1"/>
    <col min="11524" max="11778" width="9" style="1"/>
    <col min="11779" max="11779" width="12.7109375" style="1" customWidth="1"/>
    <col min="11780" max="12034" width="9" style="1"/>
    <col min="12035" max="12035" width="12.7109375" style="1" customWidth="1"/>
    <col min="12036" max="12290" width="9" style="1"/>
    <col min="12291" max="12291" width="12.7109375" style="1" customWidth="1"/>
    <col min="12292" max="12546" width="9" style="1"/>
    <col min="12547" max="12547" width="12.7109375" style="1" customWidth="1"/>
    <col min="12548" max="12802" width="9" style="1"/>
    <col min="12803" max="12803" width="12.7109375" style="1" customWidth="1"/>
    <col min="12804" max="13058" width="9" style="1"/>
    <col min="13059" max="13059" width="12.7109375" style="1" customWidth="1"/>
    <col min="13060" max="13314" width="9" style="1"/>
    <col min="13315" max="13315" width="12.7109375" style="1" customWidth="1"/>
    <col min="13316" max="13570" width="9" style="1"/>
    <col min="13571" max="13571" width="12.7109375" style="1" customWidth="1"/>
    <col min="13572" max="13826" width="9" style="1"/>
    <col min="13827" max="13827" width="12.7109375" style="1" customWidth="1"/>
    <col min="13828" max="14082" width="9" style="1"/>
    <col min="14083" max="14083" width="12.7109375" style="1" customWidth="1"/>
    <col min="14084" max="14338" width="9" style="1"/>
    <col min="14339" max="14339" width="12.7109375" style="1" customWidth="1"/>
    <col min="14340" max="14594" width="9" style="1"/>
    <col min="14595" max="14595" width="12.7109375" style="1" customWidth="1"/>
    <col min="14596" max="14850" width="9" style="1"/>
    <col min="14851" max="14851" width="12.7109375" style="1" customWidth="1"/>
    <col min="14852" max="15106" width="9" style="1"/>
    <col min="15107" max="15107" width="12.7109375" style="1" customWidth="1"/>
    <col min="15108" max="15362" width="9" style="1"/>
    <col min="15363" max="15363" width="12.7109375" style="1" customWidth="1"/>
    <col min="15364" max="15618" width="9" style="1"/>
    <col min="15619" max="15619" width="12.7109375" style="1" customWidth="1"/>
    <col min="15620" max="15874" width="9" style="1"/>
    <col min="15875" max="15875" width="12.7109375" style="1" customWidth="1"/>
    <col min="15876" max="16130" width="9" style="1"/>
    <col min="16131" max="16131" width="12.7109375" style="1" customWidth="1"/>
    <col min="16132" max="16383" width="9" style="1"/>
    <col min="16384" max="16384" width="9" style="1" customWidth="1"/>
  </cols>
  <sheetData>
    <row r="1" spans="1:4">
      <c r="A1" s="367"/>
      <c r="B1" s="367"/>
      <c r="C1" s="367"/>
      <c r="D1" s="367"/>
    </row>
    <row r="2" spans="1:4" ht="41.25" customHeight="1">
      <c r="A2" s="355" t="s">
        <v>342</v>
      </c>
      <c r="B2" s="355"/>
      <c r="C2" s="356"/>
      <c r="D2" s="357" t="s">
        <v>344</v>
      </c>
    </row>
    <row r="3" spans="1:4" ht="36.75" customHeight="1">
      <c r="A3" s="452" t="s">
        <v>343</v>
      </c>
      <c r="B3" s="368" t="s">
        <v>399</v>
      </c>
      <c r="C3" s="369" t="s">
        <v>398</v>
      </c>
      <c r="D3" s="453" t="s">
        <v>341</v>
      </c>
    </row>
    <row r="4" spans="1:4" ht="26.25" customHeight="1">
      <c r="A4" s="454" t="s">
        <v>235</v>
      </c>
      <c r="B4" s="362"/>
      <c r="C4" s="363"/>
      <c r="D4" s="455" t="s">
        <v>236</v>
      </c>
    </row>
    <row r="5" spans="1:4" ht="18">
      <c r="A5" s="456" t="s">
        <v>573</v>
      </c>
      <c r="B5" s="360" t="s">
        <v>170</v>
      </c>
      <c r="C5" s="361">
        <v>9</v>
      </c>
      <c r="D5" s="457" t="s">
        <v>580</v>
      </c>
    </row>
    <row r="6" spans="1:4" ht="18">
      <c r="A6" s="456" t="s">
        <v>574</v>
      </c>
      <c r="B6" s="360" t="s">
        <v>171</v>
      </c>
      <c r="C6" s="361">
        <v>11</v>
      </c>
      <c r="D6" s="457" t="s">
        <v>581</v>
      </c>
    </row>
    <row r="7" spans="1:4" ht="22.5">
      <c r="A7" s="456" t="s">
        <v>575</v>
      </c>
      <c r="B7" s="360" t="s">
        <v>167</v>
      </c>
      <c r="C7" s="361">
        <v>13</v>
      </c>
      <c r="D7" s="457" t="s">
        <v>582</v>
      </c>
    </row>
    <row r="8" spans="1:4" ht="26.25" customHeight="1">
      <c r="A8" s="454" t="s">
        <v>101</v>
      </c>
      <c r="B8" s="362"/>
      <c r="C8" s="363"/>
      <c r="D8" s="455" t="s">
        <v>237</v>
      </c>
    </row>
    <row r="9" spans="1:4" ht="18">
      <c r="A9" s="456" t="s">
        <v>625</v>
      </c>
      <c r="B9" s="360" t="s">
        <v>168</v>
      </c>
      <c r="C9" s="361">
        <v>20</v>
      </c>
      <c r="D9" s="457" t="s">
        <v>626</v>
      </c>
    </row>
    <row r="10" spans="1:4" ht="18">
      <c r="A10" s="456" t="s">
        <v>627</v>
      </c>
      <c r="B10" s="360" t="s">
        <v>169</v>
      </c>
      <c r="C10" s="361">
        <v>22</v>
      </c>
      <c r="D10" s="457" t="s">
        <v>614</v>
      </c>
    </row>
    <row r="11" spans="1:4" ht="18">
      <c r="A11" s="456" t="s">
        <v>628</v>
      </c>
      <c r="B11" s="360" t="s">
        <v>172</v>
      </c>
      <c r="C11" s="361">
        <v>25</v>
      </c>
      <c r="D11" s="457" t="s">
        <v>629</v>
      </c>
    </row>
    <row r="12" spans="1:4" ht="18">
      <c r="A12" s="456" t="s">
        <v>630</v>
      </c>
      <c r="B12" s="360" t="s">
        <v>173</v>
      </c>
      <c r="C12" s="361">
        <v>30</v>
      </c>
      <c r="D12" s="457" t="s">
        <v>631</v>
      </c>
    </row>
    <row r="13" spans="1:4" ht="18">
      <c r="A13" s="456" t="s">
        <v>632</v>
      </c>
      <c r="B13" s="360" t="s">
        <v>174</v>
      </c>
      <c r="C13" s="361">
        <v>32</v>
      </c>
      <c r="D13" s="457" t="s">
        <v>624</v>
      </c>
    </row>
    <row r="14" spans="1:4" ht="18">
      <c r="A14" s="456" t="s">
        <v>700</v>
      </c>
      <c r="B14" s="360" t="s">
        <v>175</v>
      </c>
      <c r="C14" s="361">
        <v>34</v>
      </c>
      <c r="D14" s="457" t="s">
        <v>701</v>
      </c>
    </row>
    <row r="15" spans="1:4" ht="18">
      <c r="A15" s="456" t="s">
        <v>702</v>
      </c>
      <c r="B15" s="360" t="s">
        <v>176</v>
      </c>
      <c r="C15" s="361">
        <v>37</v>
      </c>
      <c r="D15" s="457" t="s">
        <v>703</v>
      </c>
    </row>
    <row r="16" spans="1:4" ht="27.75">
      <c r="A16" s="454" t="s">
        <v>135</v>
      </c>
      <c r="B16" s="364"/>
      <c r="C16" s="363"/>
      <c r="D16" s="455" t="s">
        <v>238</v>
      </c>
    </row>
    <row r="17" spans="1:4" ht="22.5">
      <c r="A17" s="456" t="s">
        <v>689</v>
      </c>
      <c r="B17" s="360" t="s">
        <v>177</v>
      </c>
      <c r="C17" s="361">
        <v>40</v>
      </c>
      <c r="D17" s="457" t="s">
        <v>690</v>
      </c>
    </row>
    <row r="18" spans="1:4" ht="18">
      <c r="A18" s="456" t="s">
        <v>576</v>
      </c>
      <c r="B18" s="360" t="s">
        <v>178</v>
      </c>
      <c r="C18" s="361">
        <v>42</v>
      </c>
      <c r="D18" s="457" t="s">
        <v>583</v>
      </c>
    </row>
    <row r="19" spans="1:4" ht="22.5">
      <c r="A19" s="456" t="s">
        <v>579</v>
      </c>
      <c r="B19" s="360" t="s">
        <v>179</v>
      </c>
      <c r="C19" s="361">
        <v>44</v>
      </c>
      <c r="D19" s="457" t="s">
        <v>586</v>
      </c>
    </row>
    <row r="20" spans="1:4" ht="22.5">
      <c r="A20" s="456" t="s">
        <v>577</v>
      </c>
      <c r="B20" s="360" t="s">
        <v>180</v>
      </c>
      <c r="C20" s="361">
        <v>46</v>
      </c>
      <c r="D20" s="457" t="s">
        <v>585</v>
      </c>
    </row>
    <row r="21" spans="1:4" ht="25.5" customHeight="1">
      <c r="A21" s="458" t="s">
        <v>578</v>
      </c>
      <c r="B21" s="365" t="s">
        <v>181</v>
      </c>
      <c r="C21" s="366">
        <v>48</v>
      </c>
      <c r="D21" s="459" t="s">
        <v>584</v>
      </c>
    </row>
    <row r="22" spans="1:4">
      <c r="A22" s="19"/>
      <c r="B22" s="19"/>
      <c r="C22" s="19"/>
      <c r="D22" s="94"/>
    </row>
    <row r="23" spans="1:4">
      <c r="A23" s="19"/>
      <c r="B23" s="19"/>
      <c r="C23" s="19"/>
      <c r="D23" s="19"/>
    </row>
    <row r="24" spans="1:4">
      <c r="A24" s="19"/>
      <c r="B24" s="19"/>
      <c r="C24" s="19"/>
      <c r="D24" s="19"/>
    </row>
    <row r="25" spans="1:4">
      <c r="A25" s="19"/>
      <c r="B25" s="19"/>
      <c r="C25" s="19"/>
      <c r="D25" s="19"/>
    </row>
    <row r="26" spans="1:4" ht="41.25" customHeight="1">
      <c r="A26" s="19"/>
      <c r="B26" s="19"/>
      <c r="C26" s="19"/>
      <c r="D26" s="19"/>
    </row>
    <row r="27" spans="1:4" ht="29.25" customHeight="1"/>
    <row r="29" spans="1:4" ht="30.75" customHeight="1"/>
    <row r="32" spans="1:4" ht="31.5" customHeight="1"/>
  </sheetData>
  <printOptions horizontalCentered="1"/>
  <pageMargins left="0" right="0" top="0.47244094488188981" bottom="0" header="0" footer="0"/>
  <pageSetup paperSize="9" scale="95" orientation="landscape" r:id="rId1"/>
  <headerFooter>
    <oddFooter>&amp;C_&amp;P_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36"/>
  <sheetViews>
    <sheetView rightToLeft="1" view="pageBreakPreview" zoomScaleNormal="100" zoomScaleSheetLayoutView="100" workbookViewId="0">
      <selection activeCell="H10" sqref="H10"/>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ht="6.75" customHeight="1">
      <c r="A1" s="719"/>
      <c r="B1" s="719"/>
      <c r="C1" s="719"/>
      <c r="D1" s="719"/>
      <c r="E1" s="719"/>
      <c r="F1" s="719"/>
      <c r="G1" s="719"/>
      <c r="H1" s="719"/>
      <c r="I1" s="719"/>
      <c r="J1" s="719"/>
      <c r="K1" s="719"/>
    </row>
    <row r="2" spans="1:11" ht="41.25" customHeight="1">
      <c r="A2" s="713"/>
      <c r="B2" s="713"/>
      <c r="C2" s="713"/>
      <c r="D2" s="713"/>
      <c r="E2" s="713"/>
      <c r="F2" s="355"/>
      <c r="G2" s="720"/>
      <c r="H2" s="720"/>
      <c r="I2" s="720"/>
      <c r="J2" s="720"/>
      <c r="K2" s="720"/>
    </row>
    <row r="3" spans="1:11">
      <c r="A3" s="19"/>
      <c r="B3" s="19"/>
      <c r="C3" s="19"/>
      <c r="D3" s="19"/>
      <c r="E3" s="19"/>
      <c r="F3" s="19"/>
      <c r="G3" s="19"/>
      <c r="H3" s="19"/>
      <c r="I3" s="19"/>
      <c r="J3" s="19"/>
      <c r="K3" s="19"/>
    </row>
    <row r="4" spans="1:11">
      <c r="A4" s="19"/>
      <c r="B4" s="19"/>
      <c r="C4" s="19"/>
      <c r="D4" s="19"/>
      <c r="E4" s="19"/>
      <c r="F4" s="19"/>
      <c r="G4" s="19"/>
      <c r="H4" s="19"/>
      <c r="I4" s="19"/>
      <c r="J4" s="19"/>
      <c r="K4" s="19"/>
    </row>
    <row r="5" spans="1:11" ht="41.25" customHeight="1">
      <c r="A5" s="713" t="s">
        <v>211</v>
      </c>
      <c r="B5" s="713"/>
      <c r="C5" s="713"/>
      <c r="D5" s="713"/>
      <c r="E5" s="713"/>
      <c r="F5" s="355"/>
      <c r="G5" s="720" t="s">
        <v>225</v>
      </c>
      <c r="H5" s="720"/>
      <c r="I5" s="720"/>
      <c r="J5" s="720"/>
      <c r="K5" s="720"/>
    </row>
    <row r="6" spans="1:11" ht="41.25" customHeight="1">
      <c r="A6" s="355"/>
      <c r="B6" s="355"/>
      <c r="C6" s="355"/>
      <c r="D6" s="355"/>
      <c r="E6" s="355"/>
      <c r="F6" s="355"/>
      <c r="G6" s="392"/>
      <c r="H6" s="392"/>
      <c r="I6" s="392"/>
      <c r="J6" s="392"/>
      <c r="K6" s="392"/>
    </row>
    <row r="7" spans="1:11" ht="70.5" customHeight="1">
      <c r="A7" s="716" t="s">
        <v>693</v>
      </c>
      <c r="B7" s="716"/>
      <c r="C7" s="716"/>
      <c r="D7" s="716"/>
      <c r="E7" s="716"/>
      <c r="F7" s="281"/>
      <c r="G7" s="717" t="s">
        <v>694</v>
      </c>
      <c r="H7" s="717"/>
      <c r="I7" s="717"/>
      <c r="J7" s="717"/>
      <c r="K7" s="717"/>
    </row>
    <row r="8" spans="1:11" ht="20.25">
      <c r="A8" s="442"/>
      <c r="B8" s="442"/>
      <c r="C8" s="442"/>
      <c r="D8" s="442"/>
      <c r="E8" s="442"/>
      <c r="F8" s="282"/>
      <c r="G8" s="284"/>
      <c r="H8" s="284"/>
      <c r="I8" s="284"/>
      <c r="J8" s="284"/>
      <c r="K8" s="284"/>
    </row>
    <row r="9" spans="1:11" ht="51" customHeight="1">
      <c r="A9" s="716" t="s">
        <v>532</v>
      </c>
      <c r="B9" s="716"/>
      <c r="C9" s="716"/>
      <c r="D9" s="716"/>
      <c r="E9" s="716"/>
      <c r="F9" s="281"/>
      <c r="G9" s="717" t="s">
        <v>533</v>
      </c>
      <c r="H9" s="717"/>
      <c r="I9" s="717"/>
      <c r="J9" s="717"/>
      <c r="K9" s="717"/>
    </row>
    <row r="10" spans="1:11">
      <c r="A10" s="19"/>
      <c r="B10" s="19"/>
      <c r="C10" s="19"/>
      <c r="D10" s="19"/>
      <c r="E10" s="19"/>
      <c r="F10" s="19"/>
      <c r="G10" s="283"/>
      <c r="H10" s="283"/>
      <c r="I10" s="283"/>
      <c r="J10" s="283"/>
      <c r="K10" s="283"/>
    </row>
    <row r="11" spans="1:11" ht="18.75">
      <c r="A11" s="710"/>
      <c r="B11" s="710"/>
      <c r="C11" s="710"/>
      <c r="D11" s="710"/>
      <c r="E11" s="710"/>
      <c r="F11" s="281"/>
      <c r="G11" s="718"/>
      <c r="H11" s="718"/>
      <c r="I11" s="718"/>
      <c r="J11" s="718"/>
      <c r="K11" s="718"/>
    </row>
    <row r="12" spans="1:11" ht="18.75">
      <c r="A12" s="710"/>
      <c r="B12" s="710"/>
      <c r="C12" s="710"/>
      <c r="D12" s="710"/>
      <c r="E12" s="710"/>
      <c r="F12" s="281"/>
      <c r="G12" s="718"/>
      <c r="H12" s="718"/>
      <c r="I12" s="718"/>
      <c r="J12" s="718"/>
      <c r="K12" s="718"/>
    </row>
    <row r="13" spans="1:11">
      <c r="A13" s="19"/>
      <c r="B13" s="19"/>
      <c r="C13" s="19"/>
      <c r="D13" s="19"/>
      <c r="E13" s="19"/>
      <c r="F13" s="19"/>
      <c r="G13" s="19"/>
      <c r="H13" s="19"/>
      <c r="I13" s="19"/>
      <c r="J13" s="19"/>
      <c r="K13" s="19"/>
    </row>
    <row r="14" spans="1:11" ht="18">
      <c r="A14" s="285"/>
      <c r="B14" s="19"/>
      <c r="C14" s="286"/>
      <c r="D14" s="19"/>
      <c r="E14" s="19"/>
      <c r="F14" s="19"/>
      <c r="G14" s="19"/>
      <c r="H14" s="19"/>
      <c r="I14" s="19"/>
      <c r="J14" s="19"/>
      <c r="K14" s="19"/>
    </row>
    <row r="15" spans="1:11" ht="18">
      <c r="A15" s="287"/>
      <c r="B15" s="19"/>
      <c r="C15" s="288"/>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row r="36" spans="1:12">
      <c r="A36" s="19"/>
      <c r="B36" s="19"/>
      <c r="C36" s="19"/>
      <c r="D36" s="19"/>
      <c r="E36" s="19"/>
      <c r="F36" s="19"/>
      <c r="G36" s="19"/>
      <c r="H36" s="19"/>
      <c r="I36" s="19"/>
      <c r="J36" s="19"/>
      <c r="K36" s="19"/>
      <c r="L36" s="19"/>
    </row>
  </sheetData>
  <mergeCells count="13">
    <mergeCell ref="A1:K1"/>
    <mergeCell ref="A11:E11"/>
    <mergeCell ref="G11:K11"/>
    <mergeCell ref="A12:E12"/>
    <mergeCell ref="G12:K12"/>
    <mergeCell ref="A5:E5"/>
    <mergeCell ref="G5:K5"/>
    <mergeCell ref="A7:E7"/>
    <mergeCell ref="G7:K7"/>
    <mergeCell ref="A9:E9"/>
    <mergeCell ref="G9:K9"/>
    <mergeCell ref="A2:E2"/>
    <mergeCell ref="G2:K2"/>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S54"/>
  <sheetViews>
    <sheetView rightToLeft="1" view="pageBreakPreview" zoomScaleNormal="100" zoomScaleSheetLayoutView="100" workbookViewId="0">
      <selection activeCell="J17" sqref="J17"/>
    </sheetView>
  </sheetViews>
  <sheetFormatPr defaultRowHeight="24.95" customHeight="1"/>
  <cols>
    <col min="1" max="1" width="20.140625" style="59" customWidth="1"/>
    <col min="2" max="10" width="10.7109375" style="59" customWidth="1"/>
    <col min="11" max="11" width="20.140625" style="59" customWidth="1"/>
    <col min="12" max="252" width="9.140625" style="59"/>
    <col min="253" max="253" width="20.7109375" style="59" customWidth="1"/>
    <col min="254" max="256" width="9.7109375" style="59" customWidth="1"/>
    <col min="257" max="257" width="12" style="59" bestFit="1" customWidth="1"/>
    <col min="258" max="258" width="10.42578125" style="59" bestFit="1" customWidth="1"/>
    <col min="259" max="260" width="12" style="59" bestFit="1" customWidth="1"/>
    <col min="261" max="261" width="10.42578125" style="59" bestFit="1" customWidth="1"/>
    <col min="262" max="262" width="12" style="59" bestFit="1" customWidth="1"/>
    <col min="263" max="263" width="20.7109375" style="59" customWidth="1"/>
    <col min="264" max="508" width="9.140625" style="59"/>
    <col min="509" max="509" width="20.7109375" style="59" customWidth="1"/>
    <col min="510" max="512" width="9.7109375" style="59" customWidth="1"/>
    <col min="513" max="513" width="12" style="59" bestFit="1" customWidth="1"/>
    <col min="514" max="514" width="10.42578125" style="59" bestFit="1" customWidth="1"/>
    <col min="515" max="516" width="12" style="59" bestFit="1" customWidth="1"/>
    <col min="517" max="517" width="10.42578125" style="59" bestFit="1" customWidth="1"/>
    <col min="518" max="518" width="12" style="59" bestFit="1" customWidth="1"/>
    <col min="519" max="519" width="20.7109375" style="59" customWidth="1"/>
    <col min="520" max="764" width="9.140625" style="59"/>
    <col min="765" max="765" width="20.7109375" style="59" customWidth="1"/>
    <col min="766" max="768" width="9.7109375" style="59" customWidth="1"/>
    <col min="769" max="769" width="12" style="59" bestFit="1" customWidth="1"/>
    <col min="770" max="770" width="10.42578125" style="59" bestFit="1" customWidth="1"/>
    <col min="771" max="772" width="12" style="59" bestFit="1" customWidth="1"/>
    <col min="773" max="773" width="10.42578125" style="59" bestFit="1" customWidth="1"/>
    <col min="774" max="774" width="12" style="59" bestFit="1" customWidth="1"/>
    <col min="775" max="775" width="20.7109375" style="59" customWidth="1"/>
    <col min="776" max="1020" width="9.140625" style="59"/>
    <col min="1021" max="1021" width="20.7109375" style="59" customWidth="1"/>
    <col min="1022" max="1024" width="9.7109375" style="59" customWidth="1"/>
    <col min="1025" max="1025" width="12" style="59" bestFit="1" customWidth="1"/>
    <col min="1026" max="1026" width="10.42578125" style="59" bestFit="1" customWidth="1"/>
    <col min="1027" max="1028" width="12" style="59" bestFit="1" customWidth="1"/>
    <col min="1029" max="1029" width="10.42578125" style="59" bestFit="1" customWidth="1"/>
    <col min="1030" max="1030" width="12" style="59" bestFit="1" customWidth="1"/>
    <col min="1031" max="1031" width="20.7109375" style="59" customWidth="1"/>
    <col min="1032" max="1276" width="9.140625" style="59"/>
    <col min="1277" max="1277" width="20.7109375" style="59" customWidth="1"/>
    <col min="1278" max="1280" width="9.7109375" style="59" customWidth="1"/>
    <col min="1281" max="1281" width="12" style="59" bestFit="1" customWidth="1"/>
    <col min="1282" max="1282" width="10.42578125" style="59" bestFit="1" customWidth="1"/>
    <col min="1283" max="1284" width="12" style="59" bestFit="1" customWidth="1"/>
    <col min="1285" max="1285" width="10.42578125" style="59" bestFit="1" customWidth="1"/>
    <col min="1286" max="1286" width="12" style="59" bestFit="1" customWidth="1"/>
    <col min="1287" max="1287" width="20.7109375" style="59" customWidth="1"/>
    <col min="1288" max="1532" width="9.140625" style="59"/>
    <col min="1533" max="1533" width="20.7109375" style="59" customWidth="1"/>
    <col min="1534" max="1536" width="9.7109375" style="59" customWidth="1"/>
    <col min="1537" max="1537" width="12" style="59" bestFit="1" customWidth="1"/>
    <col min="1538" max="1538" width="10.42578125" style="59" bestFit="1" customWidth="1"/>
    <col min="1539" max="1540" width="12" style="59" bestFit="1" customWidth="1"/>
    <col min="1541" max="1541" width="10.42578125" style="59" bestFit="1" customWidth="1"/>
    <col min="1542" max="1542" width="12" style="59" bestFit="1" customWidth="1"/>
    <col min="1543" max="1543" width="20.7109375" style="59" customWidth="1"/>
    <col min="1544" max="1788" width="9.140625" style="59"/>
    <col min="1789" max="1789" width="20.7109375" style="59" customWidth="1"/>
    <col min="1790" max="1792" width="9.7109375" style="59" customWidth="1"/>
    <col min="1793" max="1793" width="12" style="59" bestFit="1" customWidth="1"/>
    <col min="1794" max="1794" width="10.42578125" style="59" bestFit="1" customWidth="1"/>
    <col min="1795" max="1796" width="12" style="59" bestFit="1" customWidth="1"/>
    <col min="1797" max="1797" width="10.42578125" style="59" bestFit="1" customWidth="1"/>
    <col min="1798" max="1798" width="12" style="59" bestFit="1" customWidth="1"/>
    <col min="1799" max="1799" width="20.7109375" style="59" customWidth="1"/>
    <col min="1800" max="2044" width="9.140625" style="59"/>
    <col min="2045" max="2045" width="20.7109375" style="59" customWidth="1"/>
    <col min="2046" max="2048" width="9.7109375" style="59" customWidth="1"/>
    <col min="2049" max="2049" width="12" style="59" bestFit="1" customWidth="1"/>
    <col min="2050" max="2050" width="10.42578125" style="59" bestFit="1" customWidth="1"/>
    <col min="2051" max="2052" width="12" style="59" bestFit="1" customWidth="1"/>
    <col min="2053" max="2053" width="10.42578125" style="59" bestFit="1" customWidth="1"/>
    <col min="2054" max="2054" width="12" style="59" bestFit="1" customWidth="1"/>
    <col min="2055" max="2055" width="20.7109375" style="59" customWidth="1"/>
    <col min="2056" max="2300" width="9.140625" style="59"/>
    <col min="2301" max="2301" width="20.7109375" style="59" customWidth="1"/>
    <col min="2302" max="2304" width="9.7109375" style="59" customWidth="1"/>
    <col min="2305" max="2305" width="12" style="59" bestFit="1" customWidth="1"/>
    <col min="2306" max="2306" width="10.42578125" style="59" bestFit="1" customWidth="1"/>
    <col min="2307" max="2308" width="12" style="59" bestFit="1" customWidth="1"/>
    <col min="2309" max="2309" width="10.42578125" style="59" bestFit="1" customWidth="1"/>
    <col min="2310" max="2310" width="12" style="59" bestFit="1" customWidth="1"/>
    <col min="2311" max="2311" width="20.7109375" style="59" customWidth="1"/>
    <col min="2312" max="2556" width="9.140625" style="59"/>
    <col min="2557" max="2557" width="20.7109375" style="59" customWidth="1"/>
    <col min="2558" max="2560" width="9.7109375" style="59" customWidth="1"/>
    <col min="2561" max="2561" width="12" style="59" bestFit="1" customWidth="1"/>
    <col min="2562" max="2562" width="10.42578125" style="59" bestFit="1" customWidth="1"/>
    <col min="2563" max="2564" width="12" style="59" bestFit="1" customWidth="1"/>
    <col min="2565" max="2565" width="10.42578125" style="59" bestFit="1" customWidth="1"/>
    <col min="2566" max="2566" width="12" style="59" bestFit="1" customWidth="1"/>
    <col min="2567" max="2567" width="20.7109375" style="59" customWidth="1"/>
    <col min="2568" max="2812" width="9.140625" style="59"/>
    <col min="2813" max="2813" width="20.7109375" style="59" customWidth="1"/>
    <col min="2814" max="2816" width="9.7109375" style="59" customWidth="1"/>
    <col min="2817" max="2817" width="12" style="59" bestFit="1" customWidth="1"/>
    <col min="2818" max="2818" width="10.42578125" style="59" bestFit="1" customWidth="1"/>
    <col min="2819" max="2820" width="12" style="59" bestFit="1" customWidth="1"/>
    <col min="2821" max="2821" width="10.42578125" style="59" bestFit="1" customWidth="1"/>
    <col min="2822" max="2822" width="12" style="59" bestFit="1" customWidth="1"/>
    <col min="2823" max="2823" width="20.7109375" style="59" customWidth="1"/>
    <col min="2824" max="3068" width="9.140625" style="59"/>
    <col min="3069" max="3069" width="20.7109375" style="59" customWidth="1"/>
    <col min="3070" max="3072" width="9.7109375" style="59" customWidth="1"/>
    <col min="3073" max="3073" width="12" style="59" bestFit="1" customWidth="1"/>
    <col min="3074" max="3074" width="10.42578125" style="59" bestFit="1" customWidth="1"/>
    <col min="3075" max="3076" width="12" style="59" bestFit="1" customWidth="1"/>
    <col min="3077" max="3077" width="10.42578125" style="59" bestFit="1" customWidth="1"/>
    <col min="3078" max="3078" width="12" style="59" bestFit="1" customWidth="1"/>
    <col min="3079" max="3079" width="20.7109375" style="59" customWidth="1"/>
    <col min="3080" max="3324" width="9.140625" style="59"/>
    <col min="3325" max="3325" width="20.7109375" style="59" customWidth="1"/>
    <col min="3326" max="3328" width="9.7109375" style="59" customWidth="1"/>
    <col min="3329" max="3329" width="12" style="59" bestFit="1" customWidth="1"/>
    <col min="3330" max="3330" width="10.42578125" style="59" bestFit="1" customWidth="1"/>
    <col min="3331" max="3332" width="12" style="59" bestFit="1" customWidth="1"/>
    <col min="3333" max="3333" width="10.42578125" style="59" bestFit="1" customWidth="1"/>
    <col min="3334" max="3334" width="12" style="59" bestFit="1" customWidth="1"/>
    <col min="3335" max="3335" width="20.7109375" style="59" customWidth="1"/>
    <col min="3336" max="3580" width="9.140625" style="59"/>
    <col min="3581" max="3581" width="20.7109375" style="59" customWidth="1"/>
    <col min="3582" max="3584" width="9.7109375" style="59" customWidth="1"/>
    <col min="3585" max="3585" width="12" style="59" bestFit="1" customWidth="1"/>
    <col min="3586" max="3586" width="10.42578125" style="59" bestFit="1" customWidth="1"/>
    <col min="3587" max="3588" width="12" style="59" bestFit="1" customWidth="1"/>
    <col min="3589" max="3589" width="10.42578125" style="59" bestFit="1" customWidth="1"/>
    <col min="3590" max="3590" width="12" style="59" bestFit="1" customWidth="1"/>
    <col min="3591" max="3591" width="20.7109375" style="59" customWidth="1"/>
    <col min="3592" max="3836" width="9.140625" style="59"/>
    <col min="3837" max="3837" width="20.7109375" style="59" customWidth="1"/>
    <col min="3838" max="3840" width="9.7109375" style="59" customWidth="1"/>
    <col min="3841" max="3841" width="12" style="59" bestFit="1" customWidth="1"/>
    <col min="3842" max="3842" width="10.42578125" style="59" bestFit="1" customWidth="1"/>
    <col min="3843" max="3844" width="12" style="59" bestFit="1" customWidth="1"/>
    <col min="3845" max="3845" width="10.42578125" style="59" bestFit="1" customWidth="1"/>
    <col min="3846" max="3846" width="12" style="59" bestFit="1" customWidth="1"/>
    <col min="3847" max="3847" width="20.7109375" style="59" customWidth="1"/>
    <col min="3848" max="4092" width="9.140625" style="59"/>
    <col min="4093" max="4093" width="20.7109375" style="59" customWidth="1"/>
    <col min="4094" max="4096" width="9.7109375" style="59" customWidth="1"/>
    <col min="4097" max="4097" width="12" style="59" bestFit="1" customWidth="1"/>
    <col min="4098" max="4098" width="10.42578125" style="59" bestFit="1" customWidth="1"/>
    <col min="4099" max="4100" width="12" style="59" bestFit="1" customWidth="1"/>
    <col min="4101" max="4101" width="10.42578125" style="59" bestFit="1" customWidth="1"/>
    <col min="4102" max="4102" width="12" style="59" bestFit="1" customWidth="1"/>
    <col min="4103" max="4103" width="20.7109375" style="59" customWidth="1"/>
    <col min="4104" max="4348" width="9.140625" style="59"/>
    <col min="4349" max="4349" width="20.7109375" style="59" customWidth="1"/>
    <col min="4350" max="4352" width="9.7109375" style="59" customWidth="1"/>
    <col min="4353" max="4353" width="12" style="59" bestFit="1" customWidth="1"/>
    <col min="4354" max="4354" width="10.42578125" style="59" bestFit="1" customWidth="1"/>
    <col min="4355" max="4356" width="12" style="59" bestFit="1" customWidth="1"/>
    <col min="4357" max="4357" width="10.42578125" style="59" bestFit="1" customWidth="1"/>
    <col min="4358" max="4358" width="12" style="59" bestFit="1" customWidth="1"/>
    <col min="4359" max="4359" width="20.7109375" style="59" customWidth="1"/>
    <col min="4360" max="4604" width="9.140625" style="59"/>
    <col min="4605" max="4605" width="20.7109375" style="59" customWidth="1"/>
    <col min="4606" max="4608" width="9.7109375" style="59" customWidth="1"/>
    <col min="4609" max="4609" width="12" style="59" bestFit="1" customWidth="1"/>
    <col min="4610" max="4610" width="10.42578125" style="59" bestFit="1" customWidth="1"/>
    <col min="4611" max="4612" width="12" style="59" bestFit="1" customWidth="1"/>
    <col min="4613" max="4613" width="10.42578125" style="59" bestFit="1" customWidth="1"/>
    <col min="4614" max="4614" width="12" style="59" bestFit="1" customWidth="1"/>
    <col min="4615" max="4615" width="20.7109375" style="59" customWidth="1"/>
    <col min="4616" max="4860" width="9.140625" style="59"/>
    <col min="4861" max="4861" width="20.7109375" style="59" customWidth="1"/>
    <col min="4862" max="4864" width="9.7109375" style="59" customWidth="1"/>
    <col min="4865" max="4865" width="12" style="59" bestFit="1" customWidth="1"/>
    <col min="4866" max="4866" width="10.42578125" style="59" bestFit="1" customWidth="1"/>
    <col min="4867" max="4868" width="12" style="59" bestFit="1" customWidth="1"/>
    <col min="4869" max="4869" width="10.42578125" style="59" bestFit="1" customWidth="1"/>
    <col min="4870" max="4870" width="12" style="59" bestFit="1" customWidth="1"/>
    <col min="4871" max="4871" width="20.7109375" style="59" customWidth="1"/>
    <col min="4872" max="5116" width="9.140625" style="59"/>
    <col min="5117" max="5117" width="20.7109375" style="59" customWidth="1"/>
    <col min="5118" max="5120" width="9.7109375" style="59" customWidth="1"/>
    <col min="5121" max="5121" width="12" style="59" bestFit="1" customWidth="1"/>
    <col min="5122" max="5122" width="10.42578125" style="59" bestFit="1" customWidth="1"/>
    <col min="5123" max="5124" width="12" style="59" bestFit="1" customWidth="1"/>
    <col min="5125" max="5125" width="10.42578125" style="59" bestFit="1" customWidth="1"/>
    <col min="5126" max="5126" width="12" style="59" bestFit="1" customWidth="1"/>
    <col min="5127" max="5127" width="20.7109375" style="59" customWidth="1"/>
    <col min="5128" max="5372" width="9.140625" style="59"/>
    <col min="5373" max="5373" width="20.7109375" style="59" customWidth="1"/>
    <col min="5374" max="5376" width="9.7109375" style="59" customWidth="1"/>
    <col min="5377" max="5377" width="12" style="59" bestFit="1" customWidth="1"/>
    <col min="5378" max="5378" width="10.42578125" style="59" bestFit="1" customWidth="1"/>
    <col min="5379" max="5380" width="12" style="59" bestFit="1" customWidth="1"/>
    <col min="5381" max="5381" width="10.42578125" style="59" bestFit="1" customWidth="1"/>
    <col min="5382" max="5382" width="12" style="59" bestFit="1" customWidth="1"/>
    <col min="5383" max="5383" width="20.7109375" style="59" customWidth="1"/>
    <col min="5384" max="5628" width="9.140625" style="59"/>
    <col min="5629" max="5629" width="20.7109375" style="59" customWidth="1"/>
    <col min="5630" max="5632" width="9.7109375" style="59" customWidth="1"/>
    <col min="5633" max="5633" width="12" style="59" bestFit="1" customWidth="1"/>
    <col min="5634" max="5634" width="10.42578125" style="59" bestFit="1" customWidth="1"/>
    <col min="5635" max="5636" width="12" style="59" bestFit="1" customWidth="1"/>
    <col min="5637" max="5637" width="10.42578125" style="59" bestFit="1" customWidth="1"/>
    <col min="5638" max="5638" width="12" style="59" bestFit="1" customWidth="1"/>
    <col min="5639" max="5639" width="20.7109375" style="59" customWidth="1"/>
    <col min="5640" max="5884" width="9.140625" style="59"/>
    <col min="5885" max="5885" width="20.7109375" style="59" customWidth="1"/>
    <col min="5886" max="5888" width="9.7109375" style="59" customWidth="1"/>
    <col min="5889" max="5889" width="12" style="59" bestFit="1" customWidth="1"/>
    <col min="5890" max="5890" width="10.42578125" style="59" bestFit="1" customWidth="1"/>
    <col min="5891" max="5892" width="12" style="59" bestFit="1" customWidth="1"/>
    <col min="5893" max="5893" width="10.42578125" style="59" bestFit="1" customWidth="1"/>
    <col min="5894" max="5894" width="12" style="59" bestFit="1" customWidth="1"/>
    <col min="5895" max="5895" width="20.7109375" style="59" customWidth="1"/>
    <col min="5896" max="6140" width="9.140625" style="59"/>
    <col min="6141" max="6141" width="20.7109375" style="59" customWidth="1"/>
    <col min="6142" max="6144" width="9.7109375" style="59" customWidth="1"/>
    <col min="6145" max="6145" width="12" style="59" bestFit="1" customWidth="1"/>
    <col min="6146" max="6146" width="10.42578125" style="59" bestFit="1" customWidth="1"/>
    <col min="6147" max="6148" width="12" style="59" bestFit="1" customWidth="1"/>
    <col min="6149" max="6149" width="10.42578125" style="59" bestFit="1" customWidth="1"/>
    <col min="6150" max="6150" width="12" style="59" bestFit="1" customWidth="1"/>
    <col min="6151" max="6151" width="20.7109375" style="59" customWidth="1"/>
    <col min="6152" max="6396" width="9.140625" style="59"/>
    <col min="6397" max="6397" width="20.7109375" style="59" customWidth="1"/>
    <col min="6398" max="6400" width="9.7109375" style="59" customWidth="1"/>
    <col min="6401" max="6401" width="12" style="59" bestFit="1" customWidth="1"/>
    <col min="6402" max="6402" width="10.42578125" style="59" bestFit="1" customWidth="1"/>
    <col min="6403" max="6404" width="12" style="59" bestFit="1" customWidth="1"/>
    <col min="6405" max="6405" width="10.42578125" style="59" bestFit="1" customWidth="1"/>
    <col min="6406" max="6406" width="12" style="59" bestFit="1" customWidth="1"/>
    <col min="6407" max="6407" width="20.7109375" style="59" customWidth="1"/>
    <col min="6408" max="6652" width="9.140625" style="59"/>
    <col min="6653" max="6653" width="20.7109375" style="59" customWidth="1"/>
    <col min="6654" max="6656" width="9.7109375" style="59" customWidth="1"/>
    <col min="6657" max="6657" width="12" style="59" bestFit="1" customWidth="1"/>
    <col min="6658" max="6658" width="10.42578125" style="59" bestFit="1" customWidth="1"/>
    <col min="6659" max="6660" width="12" style="59" bestFit="1" customWidth="1"/>
    <col min="6661" max="6661" width="10.42578125" style="59" bestFit="1" customWidth="1"/>
    <col min="6662" max="6662" width="12" style="59" bestFit="1" customWidth="1"/>
    <col min="6663" max="6663" width="20.7109375" style="59" customWidth="1"/>
    <col min="6664" max="6908" width="9.140625" style="59"/>
    <col min="6909" max="6909" width="20.7109375" style="59" customWidth="1"/>
    <col min="6910" max="6912" width="9.7109375" style="59" customWidth="1"/>
    <col min="6913" max="6913" width="12" style="59" bestFit="1" customWidth="1"/>
    <col min="6914" max="6914" width="10.42578125" style="59" bestFit="1" customWidth="1"/>
    <col min="6915" max="6916" width="12" style="59" bestFit="1" customWidth="1"/>
    <col min="6917" max="6917" width="10.42578125" style="59" bestFit="1" customWidth="1"/>
    <col min="6918" max="6918" width="12" style="59" bestFit="1" customWidth="1"/>
    <col min="6919" max="6919" width="20.7109375" style="59" customWidth="1"/>
    <col min="6920" max="7164" width="9.140625" style="59"/>
    <col min="7165" max="7165" width="20.7109375" style="59" customWidth="1"/>
    <col min="7166" max="7168" width="9.7109375" style="59" customWidth="1"/>
    <col min="7169" max="7169" width="12" style="59" bestFit="1" customWidth="1"/>
    <col min="7170" max="7170" width="10.42578125" style="59" bestFit="1" customWidth="1"/>
    <col min="7171" max="7172" width="12" style="59" bestFit="1" customWidth="1"/>
    <col min="7173" max="7173" width="10.42578125" style="59" bestFit="1" customWidth="1"/>
    <col min="7174" max="7174" width="12" style="59" bestFit="1" customWidth="1"/>
    <col min="7175" max="7175" width="20.7109375" style="59" customWidth="1"/>
    <col min="7176" max="7420" width="9.140625" style="59"/>
    <col min="7421" max="7421" width="20.7109375" style="59" customWidth="1"/>
    <col min="7422" max="7424" width="9.7109375" style="59" customWidth="1"/>
    <col min="7425" max="7425" width="12" style="59" bestFit="1" customWidth="1"/>
    <col min="7426" max="7426" width="10.42578125" style="59" bestFit="1" customWidth="1"/>
    <col min="7427" max="7428" width="12" style="59" bestFit="1" customWidth="1"/>
    <col min="7429" max="7429" width="10.42578125" style="59" bestFit="1" customWidth="1"/>
    <col min="7430" max="7430" width="12" style="59" bestFit="1" customWidth="1"/>
    <col min="7431" max="7431" width="20.7109375" style="59" customWidth="1"/>
    <col min="7432" max="7676" width="9.140625" style="59"/>
    <col min="7677" max="7677" width="20.7109375" style="59" customWidth="1"/>
    <col min="7678" max="7680" width="9.7109375" style="59" customWidth="1"/>
    <col min="7681" max="7681" width="12" style="59" bestFit="1" customWidth="1"/>
    <col min="7682" max="7682" width="10.42578125" style="59" bestFit="1" customWidth="1"/>
    <col min="7683" max="7684" width="12" style="59" bestFit="1" customWidth="1"/>
    <col min="7685" max="7685" width="10.42578125" style="59" bestFit="1" customWidth="1"/>
    <col min="7686" max="7686" width="12" style="59" bestFit="1" customWidth="1"/>
    <col min="7687" max="7687" width="20.7109375" style="59" customWidth="1"/>
    <col min="7688" max="7932" width="9.140625" style="59"/>
    <col min="7933" max="7933" width="20.7109375" style="59" customWidth="1"/>
    <col min="7934" max="7936" width="9.7109375" style="59" customWidth="1"/>
    <col min="7937" max="7937" width="12" style="59" bestFit="1" customWidth="1"/>
    <col min="7938" max="7938" width="10.42578125" style="59" bestFit="1" customWidth="1"/>
    <col min="7939" max="7940" width="12" style="59" bestFit="1" customWidth="1"/>
    <col min="7941" max="7941" width="10.42578125" style="59" bestFit="1" customWidth="1"/>
    <col min="7942" max="7942" width="12" style="59" bestFit="1" customWidth="1"/>
    <col min="7943" max="7943" width="20.7109375" style="59" customWidth="1"/>
    <col min="7944" max="8188" width="9.140625" style="59"/>
    <col min="8189" max="8189" width="20.7109375" style="59" customWidth="1"/>
    <col min="8190" max="8192" width="9.7109375" style="59" customWidth="1"/>
    <col min="8193" max="8193" width="12" style="59" bestFit="1" customWidth="1"/>
    <col min="8194" max="8194" width="10.42578125" style="59" bestFit="1" customWidth="1"/>
    <col min="8195" max="8196" width="12" style="59" bestFit="1" customWidth="1"/>
    <col min="8197" max="8197" width="10.42578125" style="59" bestFit="1" customWidth="1"/>
    <col min="8198" max="8198" width="12" style="59" bestFit="1" customWidth="1"/>
    <col min="8199" max="8199" width="20.7109375" style="59" customWidth="1"/>
    <col min="8200" max="8444" width="9.140625" style="59"/>
    <col min="8445" max="8445" width="20.7109375" style="59" customWidth="1"/>
    <col min="8446" max="8448" width="9.7109375" style="59" customWidth="1"/>
    <col min="8449" max="8449" width="12" style="59" bestFit="1" customWidth="1"/>
    <col min="8450" max="8450" width="10.42578125" style="59" bestFit="1" customWidth="1"/>
    <col min="8451" max="8452" width="12" style="59" bestFit="1" customWidth="1"/>
    <col min="8453" max="8453" width="10.42578125" style="59" bestFit="1" customWidth="1"/>
    <col min="8454" max="8454" width="12" style="59" bestFit="1" customWidth="1"/>
    <col min="8455" max="8455" width="20.7109375" style="59" customWidth="1"/>
    <col min="8456" max="8700" width="9.140625" style="59"/>
    <col min="8701" max="8701" width="20.7109375" style="59" customWidth="1"/>
    <col min="8702" max="8704" width="9.7109375" style="59" customWidth="1"/>
    <col min="8705" max="8705" width="12" style="59" bestFit="1" customWidth="1"/>
    <col min="8706" max="8706" width="10.42578125" style="59" bestFit="1" customWidth="1"/>
    <col min="8707" max="8708" width="12" style="59" bestFit="1" customWidth="1"/>
    <col min="8709" max="8709" width="10.42578125" style="59" bestFit="1" customWidth="1"/>
    <col min="8710" max="8710" width="12" style="59" bestFit="1" customWidth="1"/>
    <col min="8711" max="8711" width="20.7109375" style="59" customWidth="1"/>
    <col min="8712" max="8956" width="9.140625" style="59"/>
    <col min="8957" max="8957" width="20.7109375" style="59" customWidth="1"/>
    <col min="8958" max="8960" width="9.7109375" style="59" customWidth="1"/>
    <col min="8961" max="8961" width="12" style="59" bestFit="1" customWidth="1"/>
    <col min="8962" max="8962" width="10.42578125" style="59" bestFit="1" customWidth="1"/>
    <col min="8963" max="8964" width="12" style="59" bestFit="1" customWidth="1"/>
    <col min="8965" max="8965" width="10.42578125" style="59" bestFit="1" customWidth="1"/>
    <col min="8966" max="8966" width="12" style="59" bestFit="1" customWidth="1"/>
    <col min="8967" max="8967" width="20.7109375" style="59" customWidth="1"/>
    <col min="8968" max="9212" width="9.140625" style="59"/>
    <col min="9213" max="9213" width="20.7109375" style="59" customWidth="1"/>
    <col min="9214" max="9216" width="9.7109375" style="59" customWidth="1"/>
    <col min="9217" max="9217" width="12" style="59" bestFit="1" customWidth="1"/>
    <col min="9218" max="9218" width="10.42578125" style="59" bestFit="1" customWidth="1"/>
    <col min="9219" max="9220" width="12" style="59" bestFit="1" customWidth="1"/>
    <col min="9221" max="9221" width="10.42578125" style="59" bestFit="1" customWidth="1"/>
    <col min="9222" max="9222" width="12" style="59" bestFit="1" customWidth="1"/>
    <col min="9223" max="9223" width="20.7109375" style="59" customWidth="1"/>
    <col min="9224" max="9468" width="9.140625" style="59"/>
    <col min="9469" max="9469" width="20.7109375" style="59" customWidth="1"/>
    <col min="9470" max="9472" width="9.7109375" style="59" customWidth="1"/>
    <col min="9473" max="9473" width="12" style="59" bestFit="1" customWidth="1"/>
    <col min="9474" max="9474" width="10.42578125" style="59" bestFit="1" customWidth="1"/>
    <col min="9475" max="9476" width="12" style="59" bestFit="1" customWidth="1"/>
    <col min="9477" max="9477" width="10.42578125" style="59" bestFit="1" customWidth="1"/>
    <col min="9478" max="9478" width="12" style="59" bestFit="1" customWidth="1"/>
    <col min="9479" max="9479" width="20.7109375" style="59" customWidth="1"/>
    <col min="9480" max="9724" width="9.140625" style="59"/>
    <col min="9725" max="9725" width="20.7109375" style="59" customWidth="1"/>
    <col min="9726" max="9728" width="9.7109375" style="59" customWidth="1"/>
    <col min="9729" max="9729" width="12" style="59" bestFit="1" customWidth="1"/>
    <col min="9730" max="9730" width="10.42578125" style="59" bestFit="1" customWidth="1"/>
    <col min="9731" max="9732" width="12" style="59" bestFit="1" customWidth="1"/>
    <col min="9733" max="9733" width="10.42578125" style="59" bestFit="1" customWidth="1"/>
    <col min="9734" max="9734" width="12" style="59" bestFit="1" customWidth="1"/>
    <col min="9735" max="9735" width="20.7109375" style="59" customWidth="1"/>
    <col min="9736" max="9980" width="9.140625" style="59"/>
    <col min="9981" max="9981" width="20.7109375" style="59" customWidth="1"/>
    <col min="9982" max="9984" width="9.7109375" style="59" customWidth="1"/>
    <col min="9985" max="9985" width="12" style="59" bestFit="1" customWidth="1"/>
    <col min="9986" max="9986" width="10.42578125" style="59" bestFit="1" customWidth="1"/>
    <col min="9987" max="9988" width="12" style="59" bestFit="1" customWidth="1"/>
    <col min="9989" max="9989" width="10.42578125" style="59" bestFit="1" customWidth="1"/>
    <col min="9990" max="9990" width="12" style="59" bestFit="1" customWidth="1"/>
    <col min="9991" max="9991" width="20.7109375" style="59" customWidth="1"/>
    <col min="9992" max="10236" width="9.140625" style="59"/>
    <col min="10237" max="10237" width="20.7109375" style="59" customWidth="1"/>
    <col min="10238" max="10240" width="9.7109375" style="59" customWidth="1"/>
    <col min="10241" max="10241" width="12" style="59" bestFit="1" customWidth="1"/>
    <col min="10242" max="10242" width="10.42578125" style="59" bestFit="1" customWidth="1"/>
    <col min="10243" max="10244" width="12" style="59" bestFit="1" customWidth="1"/>
    <col min="10245" max="10245" width="10.42578125" style="59" bestFit="1" customWidth="1"/>
    <col min="10246" max="10246" width="12" style="59" bestFit="1" customWidth="1"/>
    <col min="10247" max="10247" width="20.7109375" style="59" customWidth="1"/>
    <col min="10248" max="10492" width="9.140625" style="59"/>
    <col min="10493" max="10493" width="20.7109375" style="59" customWidth="1"/>
    <col min="10494" max="10496" width="9.7109375" style="59" customWidth="1"/>
    <col min="10497" max="10497" width="12" style="59" bestFit="1" customWidth="1"/>
    <col min="10498" max="10498" width="10.42578125" style="59" bestFit="1" customWidth="1"/>
    <col min="10499" max="10500" width="12" style="59" bestFit="1" customWidth="1"/>
    <col min="10501" max="10501" width="10.42578125" style="59" bestFit="1" customWidth="1"/>
    <col min="10502" max="10502" width="12" style="59" bestFit="1" customWidth="1"/>
    <col min="10503" max="10503" width="20.7109375" style="59" customWidth="1"/>
    <col min="10504" max="10748" width="9.140625" style="59"/>
    <col min="10749" max="10749" width="20.7109375" style="59" customWidth="1"/>
    <col min="10750" max="10752" width="9.7109375" style="59" customWidth="1"/>
    <col min="10753" max="10753" width="12" style="59" bestFit="1" customWidth="1"/>
    <col min="10754" max="10754" width="10.42578125" style="59" bestFit="1" customWidth="1"/>
    <col min="10755" max="10756" width="12" style="59" bestFit="1" customWidth="1"/>
    <col min="10757" max="10757" width="10.42578125" style="59" bestFit="1" customWidth="1"/>
    <col min="10758" max="10758" width="12" style="59" bestFit="1" customWidth="1"/>
    <col min="10759" max="10759" width="20.7109375" style="59" customWidth="1"/>
    <col min="10760" max="11004" width="9.140625" style="59"/>
    <col min="11005" max="11005" width="20.7109375" style="59" customWidth="1"/>
    <col min="11006" max="11008" width="9.7109375" style="59" customWidth="1"/>
    <col min="11009" max="11009" width="12" style="59" bestFit="1" customWidth="1"/>
    <col min="11010" max="11010" width="10.42578125" style="59" bestFit="1" customWidth="1"/>
    <col min="11011" max="11012" width="12" style="59" bestFit="1" customWidth="1"/>
    <col min="11013" max="11013" width="10.42578125" style="59" bestFit="1" customWidth="1"/>
    <col min="11014" max="11014" width="12" style="59" bestFit="1" customWidth="1"/>
    <col min="11015" max="11015" width="20.7109375" style="59" customWidth="1"/>
    <col min="11016" max="11260" width="9.140625" style="59"/>
    <col min="11261" max="11261" width="20.7109375" style="59" customWidth="1"/>
    <col min="11262" max="11264" width="9.7109375" style="59" customWidth="1"/>
    <col min="11265" max="11265" width="12" style="59" bestFit="1" customWidth="1"/>
    <col min="11266" max="11266" width="10.42578125" style="59" bestFit="1" customWidth="1"/>
    <col min="11267" max="11268" width="12" style="59" bestFit="1" customWidth="1"/>
    <col min="11269" max="11269" width="10.42578125" style="59" bestFit="1" customWidth="1"/>
    <col min="11270" max="11270" width="12" style="59" bestFit="1" customWidth="1"/>
    <col min="11271" max="11271" width="20.7109375" style="59" customWidth="1"/>
    <col min="11272" max="11516" width="9.140625" style="59"/>
    <col min="11517" max="11517" width="20.7109375" style="59" customWidth="1"/>
    <col min="11518" max="11520" width="9.7109375" style="59" customWidth="1"/>
    <col min="11521" max="11521" width="12" style="59" bestFit="1" customWidth="1"/>
    <col min="11522" max="11522" width="10.42578125" style="59" bestFit="1" customWidth="1"/>
    <col min="11523" max="11524" width="12" style="59" bestFit="1" customWidth="1"/>
    <col min="11525" max="11525" width="10.42578125" style="59" bestFit="1" customWidth="1"/>
    <col min="11526" max="11526" width="12" style="59" bestFit="1" customWidth="1"/>
    <col min="11527" max="11527" width="20.7109375" style="59" customWidth="1"/>
    <col min="11528" max="11772" width="9.140625" style="59"/>
    <col min="11773" max="11773" width="20.7109375" style="59" customWidth="1"/>
    <col min="11774" max="11776" width="9.7109375" style="59" customWidth="1"/>
    <col min="11777" max="11777" width="12" style="59" bestFit="1" customWidth="1"/>
    <col min="11778" max="11778" width="10.42578125" style="59" bestFit="1" customWidth="1"/>
    <col min="11779" max="11780" width="12" style="59" bestFit="1" customWidth="1"/>
    <col min="11781" max="11781" width="10.42578125" style="59" bestFit="1" customWidth="1"/>
    <col min="11782" max="11782" width="12" style="59" bestFit="1" customWidth="1"/>
    <col min="11783" max="11783" width="20.7109375" style="59" customWidth="1"/>
    <col min="11784" max="12028" width="9.140625" style="59"/>
    <col min="12029" max="12029" width="20.7109375" style="59" customWidth="1"/>
    <col min="12030" max="12032" width="9.7109375" style="59" customWidth="1"/>
    <col min="12033" max="12033" width="12" style="59" bestFit="1" customWidth="1"/>
    <col min="12034" max="12034" width="10.42578125" style="59" bestFit="1" customWidth="1"/>
    <col min="12035" max="12036" width="12" style="59" bestFit="1" customWidth="1"/>
    <col min="12037" max="12037" width="10.42578125" style="59" bestFit="1" customWidth="1"/>
    <col min="12038" max="12038" width="12" style="59" bestFit="1" customWidth="1"/>
    <col min="12039" max="12039" width="20.7109375" style="59" customWidth="1"/>
    <col min="12040" max="12284" width="9.140625" style="59"/>
    <col min="12285" max="12285" width="20.7109375" style="59" customWidth="1"/>
    <col min="12286" max="12288" width="9.7109375" style="59" customWidth="1"/>
    <col min="12289" max="12289" width="12" style="59" bestFit="1" customWidth="1"/>
    <col min="12290" max="12290" width="10.42578125" style="59" bestFit="1" customWidth="1"/>
    <col min="12291" max="12292" width="12" style="59" bestFit="1" customWidth="1"/>
    <col min="12293" max="12293" width="10.42578125" style="59" bestFit="1" customWidth="1"/>
    <col min="12294" max="12294" width="12" style="59" bestFit="1" customWidth="1"/>
    <col min="12295" max="12295" width="20.7109375" style="59" customWidth="1"/>
    <col min="12296" max="12540" width="9.140625" style="59"/>
    <col min="12541" max="12541" width="20.7109375" style="59" customWidth="1"/>
    <col min="12542" max="12544" width="9.7109375" style="59" customWidth="1"/>
    <col min="12545" max="12545" width="12" style="59" bestFit="1" customWidth="1"/>
    <col min="12546" max="12546" width="10.42578125" style="59" bestFit="1" customWidth="1"/>
    <col min="12547" max="12548" width="12" style="59" bestFit="1" customWidth="1"/>
    <col min="12549" max="12549" width="10.42578125" style="59" bestFit="1" customWidth="1"/>
    <col min="12550" max="12550" width="12" style="59" bestFit="1" customWidth="1"/>
    <col min="12551" max="12551" width="20.7109375" style="59" customWidth="1"/>
    <col min="12552" max="12796" width="9.140625" style="59"/>
    <col min="12797" max="12797" width="20.7109375" style="59" customWidth="1"/>
    <col min="12798" max="12800" width="9.7109375" style="59" customWidth="1"/>
    <col min="12801" max="12801" width="12" style="59" bestFit="1" customWidth="1"/>
    <col min="12802" max="12802" width="10.42578125" style="59" bestFit="1" customWidth="1"/>
    <col min="12803" max="12804" width="12" style="59" bestFit="1" customWidth="1"/>
    <col min="12805" max="12805" width="10.42578125" style="59" bestFit="1" customWidth="1"/>
    <col min="12806" max="12806" width="12" style="59" bestFit="1" customWidth="1"/>
    <col min="12807" max="12807" width="20.7109375" style="59" customWidth="1"/>
    <col min="12808" max="13052" width="9.140625" style="59"/>
    <col min="13053" max="13053" width="20.7109375" style="59" customWidth="1"/>
    <col min="13054" max="13056" width="9.7109375" style="59" customWidth="1"/>
    <col min="13057" max="13057" width="12" style="59" bestFit="1" customWidth="1"/>
    <col min="13058" max="13058" width="10.42578125" style="59" bestFit="1" customWidth="1"/>
    <col min="13059" max="13060" width="12" style="59" bestFit="1" customWidth="1"/>
    <col min="13061" max="13061" width="10.42578125" style="59" bestFit="1" customWidth="1"/>
    <col min="13062" max="13062" width="12" style="59" bestFit="1" customWidth="1"/>
    <col min="13063" max="13063" width="20.7109375" style="59" customWidth="1"/>
    <col min="13064" max="13308" width="9.140625" style="59"/>
    <col min="13309" max="13309" width="20.7109375" style="59" customWidth="1"/>
    <col min="13310" max="13312" width="9.7109375" style="59" customWidth="1"/>
    <col min="13313" max="13313" width="12" style="59" bestFit="1" customWidth="1"/>
    <col min="13314" max="13314" width="10.42578125" style="59" bestFit="1" customWidth="1"/>
    <col min="13315" max="13316" width="12" style="59" bestFit="1" customWidth="1"/>
    <col min="13317" max="13317" width="10.42578125" style="59" bestFit="1" customWidth="1"/>
    <col min="13318" max="13318" width="12" style="59" bestFit="1" customWidth="1"/>
    <col min="13319" max="13319" width="20.7109375" style="59" customWidth="1"/>
    <col min="13320" max="13564" width="9.140625" style="59"/>
    <col min="13565" max="13565" width="20.7109375" style="59" customWidth="1"/>
    <col min="13566" max="13568" width="9.7109375" style="59" customWidth="1"/>
    <col min="13569" max="13569" width="12" style="59" bestFit="1" customWidth="1"/>
    <col min="13570" max="13570" width="10.42578125" style="59" bestFit="1" customWidth="1"/>
    <col min="13571" max="13572" width="12" style="59" bestFit="1" customWidth="1"/>
    <col min="13573" max="13573" width="10.42578125" style="59" bestFit="1" customWidth="1"/>
    <col min="13574" max="13574" width="12" style="59" bestFit="1" customWidth="1"/>
    <col min="13575" max="13575" width="20.7109375" style="59" customWidth="1"/>
    <col min="13576" max="13820" width="9.140625" style="59"/>
    <col min="13821" max="13821" width="20.7109375" style="59" customWidth="1"/>
    <col min="13822" max="13824" width="9.7109375" style="59" customWidth="1"/>
    <col min="13825" max="13825" width="12" style="59" bestFit="1" customWidth="1"/>
    <col min="13826" max="13826" width="10.42578125" style="59" bestFit="1" customWidth="1"/>
    <col min="13827" max="13828" width="12" style="59" bestFit="1" customWidth="1"/>
    <col min="13829" max="13829" width="10.42578125" style="59" bestFit="1" customWidth="1"/>
    <col min="13830" max="13830" width="12" style="59" bestFit="1" customWidth="1"/>
    <col min="13831" max="13831" width="20.7109375" style="59" customWidth="1"/>
    <col min="13832" max="14076" width="9.140625" style="59"/>
    <col min="14077" max="14077" width="20.7109375" style="59" customWidth="1"/>
    <col min="14078" max="14080" width="9.7109375" style="59" customWidth="1"/>
    <col min="14081" max="14081" width="12" style="59" bestFit="1" customWidth="1"/>
    <col min="14082" max="14082" width="10.42578125" style="59" bestFit="1" customWidth="1"/>
    <col min="14083" max="14084" width="12" style="59" bestFit="1" customWidth="1"/>
    <col min="14085" max="14085" width="10.42578125" style="59" bestFit="1" customWidth="1"/>
    <col min="14086" max="14086" width="12" style="59" bestFit="1" customWidth="1"/>
    <col min="14087" max="14087" width="20.7109375" style="59" customWidth="1"/>
    <col min="14088" max="14332" width="9.140625" style="59"/>
    <col min="14333" max="14333" width="20.7109375" style="59" customWidth="1"/>
    <col min="14334" max="14336" width="9.7109375" style="59" customWidth="1"/>
    <col min="14337" max="14337" width="12" style="59" bestFit="1" customWidth="1"/>
    <col min="14338" max="14338" width="10.42578125" style="59" bestFit="1" customWidth="1"/>
    <col min="14339" max="14340" width="12" style="59" bestFit="1" customWidth="1"/>
    <col min="14341" max="14341" width="10.42578125" style="59" bestFit="1" customWidth="1"/>
    <col min="14342" max="14342" width="12" style="59" bestFit="1" customWidth="1"/>
    <col min="14343" max="14343" width="20.7109375" style="59" customWidth="1"/>
    <col min="14344" max="14588" width="9.140625" style="59"/>
    <col min="14589" max="14589" width="20.7109375" style="59" customWidth="1"/>
    <col min="14590" max="14592" width="9.7109375" style="59" customWidth="1"/>
    <col min="14593" max="14593" width="12" style="59" bestFit="1" customWidth="1"/>
    <col min="14594" max="14594" width="10.42578125" style="59" bestFit="1" customWidth="1"/>
    <col min="14595" max="14596" width="12" style="59" bestFit="1" customWidth="1"/>
    <col min="14597" max="14597" width="10.42578125" style="59" bestFit="1" customWidth="1"/>
    <col min="14598" max="14598" width="12" style="59" bestFit="1" customWidth="1"/>
    <col min="14599" max="14599" width="20.7109375" style="59" customWidth="1"/>
    <col min="14600" max="14844" width="9.140625" style="59"/>
    <col min="14845" max="14845" width="20.7109375" style="59" customWidth="1"/>
    <col min="14846" max="14848" width="9.7109375" style="59" customWidth="1"/>
    <col min="14849" max="14849" width="12" style="59" bestFit="1" customWidth="1"/>
    <col min="14850" max="14850" width="10.42578125" style="59" bestFit="1" customWidth="1"/>
    <col min="14851" max="14852" width="12" style="59" bestFit="1" customWidth="1"/>
    <col min="14853" max="14853" width="10.42578125" style="59" bestFit="1" customWidth="1"/>
    <col min="14854" max="14854" width="12" style="59" bestFit="1" customWidth="1"/>
    <col min="14855" max="14855" width="20.7109375" style="59" customWidth="1"/>
    <col min="14856" max="15100" width="9.140625" style="59"/>
    <col min="15101" max="15101" width="20.7109375" style="59" customWidth="1"/>
    <col min="15102" max="15104" width="9.7109375" style="59" customWidth="1"/>
    <col min="15105" max="15105" width="12" style="59" bestFit="1" customWidth="1"/>
    <col min="15106" max="15106" width="10.42578125" style="59" bestFit="1" customWidth="1"/>
    <col min="15107" max="15108" width="12" style="59" bestFit="1" customWidth="1"/>
    <col min="15109" max="15109" width="10.42578125" style="59" bestFit="1" customWidth="1"/>
    <col min="15110" max="15110" width="12" style="59" bestFit="1" customWidth="1"/>
    <col min="15111" max="15111" width="20.7109375" style="59" customWidth="1"/>
    <col min="15112" max="15356" width="9.140625" style="59"/>
    <col min="15357" max="15357" width="20.7109375" style="59" customWidth="1"/>
    <col min="15358" max="15360" width="9.7109375" style="59" customWidth="1"/>
    <col min="15361" max="15361" width="12" style="59" bestFit="1" customWidth="1"/>
    <col min="15362" max="15362" width="10.42578125" style="59" bestFit="1" customWidth="1"/>
    <col min="15363" max="15364" width="12" style="59" bestFit="1" customWidth="1"/>
    <col min="15365" max="15365" width="10.42578125" style="59" bestFit="1" customWidth="1"/>
    <col min="15366" max="15366" width="12" style="59" bestFit="1" customWidth="1"/>
    <col min="15367" max="15367" width="20.7109375" style="59" customWidth="1"/>
    <col min="15368" max="15612" width="9.140625" style="59"/>
    <col min="15613" max="15613" width="20.7109375" style="59" customWidth="1"/>
    <col min="15614" max="15616" width="9.7109375" style="59" customWidth="1"/>
    <col min="15617" max="15617" width="12" style="59" bestFit="1" customWidth="1"/>
    <col min="15618" max="15618" width="10.42578125" style="59" bestFit="1" customWidth="1"/>
    <col min="15619" max="15620" width="12" style="59" bestFit="1" customWidth="1"/>
    <col min="15621" max="15621" width="10.42578125" style="59" bestFit="1" customWidth="1"/>
    <col min="15622" max="15622" width="12" style="59" bestFit="1" customWidth="1"/>
    <col min="15623" max="15623" width="20.7109375" style="59" customWidth="1"/>
    <col min="15624" max="15868" width="9.140625" style="59"/>
    <col min="15869" max="15869" width="20.7109375" style="59" customWidth="1"/>
    <col min="15870" max="15872" width="9.7109375" style="59" customWidth="1"/>
    <col min="15873" max="15873" width="12" style="59" bestFit="1" customWidth="1"/>
    <col min="15874" max="15874" width="10.42578125" style="59" bestFit="1" customWidth="1"/>
    <col min="15875" max="15876" width="12" style="59" bestFit="1" customWidth="1"/>
    <col min="15877" max="15877" width="10.42578125" style="59" bestFit="1" customWidth="1"/>
    <col min="15878" max="15878" width="12" style="59" bestFit="1" customWidth="1"/>
    <col min="15879" max="15879" width="20.7109375" style="59" customWidth="1"/>
    <col min="15880" max="16124" width="9.140625" style="59"/>
    <col min="16125" max="16125" width="20.7109375" style="59" customWidth="1"/>
    <col min="16126" max="16128" width="9.7109375" style="59" customWidth="1"/>
    <col min="16129" max="16129" width="12" style="59" bestFit="1" customWidth="1"/>
    <col min="16130" max="16130" width="10.42578125" style="59" bestFit="1" customWidth="1"/>
    <col min="16131" max="16132" width="12" style="59" bestFit="1" customWidth="1"/>
    <col min="16133" max="16133" width="10.42578125" style="59" bestFit="1" customWidth="1"/>
    <col min="16134" max="16134" width="12" style="59" bestFit="1" customWidth="1"/>
    <col min="16135" max="16135" width="20.7109375" style="59" customWidth="1"/>
    <col min="16136" max="16384" width="9.140625" style="59"/>
  </cols>
  <sheetData>
    <row r="1" spans="1:19" s="3" customFormat="1" ht="30.75">
      <c r="A1" s="370" t="s">
        <v>103</v>
      </c>
      <c r="B1" s="371"/>
      <c r="C1" s="371"/>
      <c r="D1" s="371"/>
      <c r="E1" s="371"/>
      <c r="F1" s="371"/>
      <c r="G1" s="371"/>
      <c r="H1" s="371"/>
      <c r="I1" s="371"/>
      <c r="J1" s="371"/>
      <c r="K1" s="372" t="s">
        <v>102</v>
      </c>
    </row>
    <row r="2" spans="1:19" s="3" customFormat="1" ht="12" customHeight="1">
      <c r="A2" s="64"/>
      <c r="B2" s="65"/>
      <c r="C2" s="65"/>
      <c r="D2" s="65"/>
      <c r="E2" s="65"/>
      <c r="F2" s="65"/>
      <c r="G2" s="65"/>
      <c r="H2" s="65"/>
      <c r="I2" s="65"/>
      <c r="J2" s="65"/>
      <c r="K2" s="65"/>
    </row>
    <row r="3" spans="1:19" s="45" customFormat="1" ht="23.25" customHeight="1">
      <c r="A3" s="724" t="s">
        <v>96</v>
      </c>
      <c r="B3" s="724"/>
      <c r="C3" s="724"/>
      <c r="D3" s="724"/>
      <c r="E3" s="724"/>
      <c r="F3" s="724"/>
      <c r="G3" s="724"/>
      <c r="H3" s="724"/>
      <c r="I3" s="724"/>
      <c r="J3" s="724"/>
      <c r="K3" s="724"/>
    </row>
    <row r="4" spans="1:19" s="45" customFormat="1" ht="21.75">
      <c r="A4" s="725" t="s">
        <v>541</v>
      </c>
      <c r="B4" s="726"/>
      <c r="C4" s="726"/>
      <c r="D4" s="726"/>
      <c r="E4" s="726"/>
      <c r="F4" s="726"/>
      <c r="G4" s="726"/>
      <c r="H4" s="726"/>
      <c r="I4" s="726"/>
      <c r="J4" s="726"/>
      <c r="K4" s="726"/>
    </row>
    <row r="5" spans="1:19" s="47" customFormat="1" ht="17.25" customHeight="1">
      <c r="A5" s="727" t="s">
        <v>192</v>
      </c>
      <c r="B5" s="727"/>
      <c r="C5" s="727"/>
      <c r="D5" s="727"/>
      <c r="E5" s="727"/>
      <c r="F5" s="727"/>
      <c r="G5" s="727"/>
      <c r="H5" s="727"/>
      <c r="I5" s="727"/>
      <c r="J5" s="727"/>
      <c r="K5" s="727"/>
      <c r="L5" s="46"/>
    </row>
    <row r="6" spans="1:19" s="47" customFormat="1" ht="17.25" customHeight="1">
      <c r="A6" s="727" t="s">
        <v>542</v>
      </c>
      <c r="B6" s="727"/>
      <c r="C6" s="727"/>
      <c r="D6" s="727"/>
      <c r="E6" s="727"/>
      <c r="F6" s="727"/>
      <c r="G6" s="727"/>
      <c r="H6" s="727"/>
      <c r="I6" s="727"/>
      <c r="J6" s="727"/>
      <c r="K6" s="727"/>
      <c r="L6" s="46"/>
    </row>
    <row r="7" spans="1:19" s="17" customFormat="1" ht="16.5">
      <c r="A7" s="14" t="s">
        <v>40</v>
      </c>
      <c r="B7" s="15"/>
      <c r="C7" s="15"/>
      <c r="D7" s="15"/>
      <c r="E7" s="15"/>
      <c r="F7" s="15"/>
      <c r="G7" s="15"/>
      <c r="H7" s="15"/>
      <c r="I7" s="15"/>
      <c r="J7" s="15"/>
      <c r="K7" s="16" t="s">
        <v>265</v>
      </c>
      <c r="L7" s="15"/>
    </row>
    <row r="8" spans="1:19" s="60" customFormat="1" ht="31.15" customHeight="1">
      <c r="A8" s="728" t="s">
        <v>97</v>
      </c>
      <c r="B8" s="730" t="s">
        <v>534</v>
      </c>
      <c r="C8" s="731"/>
      <c r="D8" s="732"/>
      <c r="E8" s="733" t="s">
        <v>535</v>
      </c>
      <c r="F8" s="731"/>
      <c r="G8" s="732"/>
      <c r="H8" s="730" t="s">
        <v>536</v>
      </c>
      <c r="I8" s="731"/>
      <c r="J8" s="732"/>
      <c r="K8" s="734" t="s">
        <v>277</v>
      </c>
    </row>
    <row r="9" spans="1:19" s="50" customFormat="1" ht="30.75" customHeight="1">
      <c r="A9" s="729"/>
      <c r="B9" s="104" t="s">
        <v>321</v>
      </c>
      <c r="C9" s="49" t="s">
        <v>320</v>
      </c>
      <c r="D9" s="49" t="s">
        <v>319</v>
      </c>
      <c r="E9" s="104" t="s">
        <v>321</v>
      </c>
      <c r="F9" s="49" t="s">
        <v>320</v>
      </c>
      <c r="G9" s="49" t="s">
        <v>319</v>
      </c>
      <c r="H9" s="104" t="s">
        <v>321</v>
      </c>
      <c r="I9" s="49" t="s">
        <v>320</v>
      </c>
      <c r="J9" s="49" t="s">
        <v>319</v>
      </c>
      <c r="K9" s="735"/>
    </row>
    <row r="10" spans="1:19" s="62" customFormat="1" ht="27" customHeight="1" thickBot="1">
      <c r="A10" s="109" t="s">
        <v>208</v>
      </c>
      <c r="B10" s="51">
        <v>65402</v>
      </c>
      <c r="C10" s="51">
        <v>62837</v>
      </c>
      <c r="D10" s="385">
        <f>B10+C10</f>
        <v>128239</v>
      </c>
      <c r="E10" s="51">
        <v>66157</v>
      </c>
      <c r="F10" s="51">
        <v>63523</v>
      </c>
      <c r="G10" s="385">
        <f>E10+F10</f>
        <v>129680</v>
      </c>
      <c r="H10" s="51">
        <v>50359</v>
      </c>
      <c r="I10" s="51">
        <v>48281</v>
      </c>
      <c r="J10" s="385">
        <f>H10+I10</f>
        <v>98640</v>
      </c>
      <c r="K10" s="112" t="s">
        <v>208</v>
      </c>
      <c r="L10" s="305"/>
      <c r="M10" s="305"/>
      <c r="N10" s="305"/>
      <c r="O10" s="50"/>
      <c r="P10" s="50"/>
      <c r="Q10" s="305"/>
      <c r="R10" s="305"/>
      <c r="S10" s="305"/>
    </row>
    <row r="11" spans="1:19" s="62" customFormat="1" ht="27" customHeight="1" thickBot="1">
      <c r="A11" s="110" t="s">
        <v>206</v>
      </c>
      <c r="B11" s="54">
        <v>76736</v>
      </c>
      <c r="C11" s="54">
        <v>73719</v>
      </c>
      <c r="D11" s="386">
        <f t="shared" ref="D11:D16" si="0">B11+C11</f>
        <v>150455</v>
      </c>
      <c r="E11" s="557">
        <v>77486</v>
      </c>
      <c r="F11" s="557">
        <v>74431</v>
      </c>
      <c r="G11" s="386">
        <f t="shared" ref="G11:G16" si="1">E11+F11</f>
        <v>151917</v>
      </c>
      <c r="H11" s="557">
        <v>53323</v>
      </c>
      <c r="I11" s="557">
        <v>51606</v>
      </c>
      <c r="J11" s="55">
        <f t="shared" ref="J11:J16" si="2">H11+I11</f>
        <v>104929</v>
      </c>
      <c r="K11" s="113" t="s">
        <v>206</v>
      </c>
      <c r="O11" s="50"/>
      <c r="P11" s="50"/>
    </row>
    <row r="12" spans="1:19" s="62" customFormat="1" ht="27" customHeight="1" thickBot="1">
      <c r="A12" s="111" t="s">
        <v>98</v>
      </c>
      <c r="B12" s="51">
        <v>66591</v>
      </c>
      <c r="C12" s="51">
        <v>64139</v>
      </c>
      <c r="D12" s="387">
        <f t="shared" si="0"/>
        <v>130730</v>
      </c>
      <c r="E12" s="558">
        <v>67255</v>
      </c>
      <c r="F12" s="558">
        <v>64704</v>
      </c>
      <c r="G12" s="387">
        <f t="shared" si="1"/>
        <v>131959</v>
      </c>
      <c r="H12" s="558">
        <v>45906</v>
      </c>
      <c r="I12" s="558">
        <v>45041</v>
      </c>
      <c r="J12" s="387">
        <f t="shared" si="2"/>
        <v>90947</v>
      </c>
      <c r="K12" s="114" t="s">
        <v>98</v>
      </c>
    </row>
    <row r="13" spans="1:19" s="62" customFormat="1" ht="27" customHeight="1" thickBot="1">
      <c r="A13" s="110" t="s">
        <v>99</v>
      </c>
      <c r="B13" s="54">
        <v>54482</v>
      </c>
      <c r="C13" s="54">
        <v>44458</v>
      </c>
      <c r="D13" s="386">
        <f t="shared" si="0"/>
        <v>98940</v>
      </c>
      <c r="E13" s="557">
        <v>55519</v>
      </c>
      <c r="F13" s="557">
        <v>45217</v>
      </c>
      <c r="G13" s="386">
        <f t="shared" si="1"/>
        <v>100736</v>
      </c>
      <c r="H13" s="557">
        <v>43660</v>
      </c>
      <c r="I13" s="557">
        <v>34636</v>
      </c>
      <c r="J13" s="55">
        <f t="shared" si="2"/>
        <v>78296</v>
      </c>
      <c r="K13" s="113" t="s">
        <v>99</v>
      </c>
    </row>
    <row r="14" spans="1:19" s="62" customFormat="1" ht="27" customHeight="1" thickBot="1">
      <c r="A14" s="111" t="s">
        <v>2</v>
      </c>
      <c r="B14" s="51">
        <v>172740</v>
      </c>
      <c r="C14" s="51">
        <v>44886</v>
      </c>
      <c r="D14" s="387">
        <f t="shared" si="0"/>
        <v>217626</v>
      </c>
      <c r="E14" s="51">
        <v>174418</v>
      </c>
      <c r="F14" s="51">
        <v>45522</v>
      </c>
      <c r="G14" s="387">
        <f t="shared" si="1"/>
        <v>219940</v>
      </c>
      <c r="H14" s="558">
        <v>168591</v>
      </c>
      <c r="I14" s="558">
        <v>40776</v>
      </c>
      <c r="J14" s="387">
        <f t="shared" si="2"/>
        <v>209367</v>
      </c>
      <c r="K14" s="114" t="s">
        <v>2</v>
      </c>
    </row>
    <row r="15" spans="1:19" s="62" customFormat="1" ht="27" customHeight="1" thickBot="1">
      <c r="A15" s="110" t="s">
        <v>207</v>
      </c>
      <c r="B15" s="54">
        <v>1661628</v>
      </c>
      <c r="C15" s="54">
        <v>525620</v>
      </c>
      <c r="D15" s="386">
        <f t="shared" si="0"/>
        <v>2187248</v>
      </c>
      <c r="E15" s="557">
        <v>1693107</v>
      </c>
      <c r="F15" s="557">
        <v>531483</v>
      </c>
      <c r="G15" s="386">
        <f t="shared" si="1"/>
        <v>2224590</v>
      </c>
      <c r="H15" s="557">
        <v>1591002</v>
      </c>
      <c r="I15" s="557">
        <v>443518</v>
      </c>
      <c r="J15" s="55">
        <f t="shared" si="2"/>
        <v>2034520</v>
      </c>
      <c r="K15" s="113" t="s">
        <v>207</v>
      </c>
    </row>
    <row r="16" spans="1:19" s="62" customFormat="1" ht="27" customHeight="1">
      <c r="A16" s="292" t="s">
        <v>100</v>
      </c>
      <c r="B16" s="555">
        <v>26124</v>
      </c>
      <c r="C16" s="555">
        <v>16899</v>
      </c>
      <c r="D16" s="556">
        <f t="shared" si="0"/>
        <v>43023</v>
      </c>
      <c r="E16" s="555">
        <v>26119</v>
      </c>
      <c r="F16" s="555">
        <v>16840</v>
      </c>
      <c r="G16" s="556">
        <f t="shared" si="1"/>
        <v>42959</v>
      </c>
      <c r="H16" s="559">
        <v>24081</v>
      </c>
      <c r="I16" s="559">
        <v>15252</v>
      </c>
      <c r="J16" s="388">
        <f t="shared" si="2"/>
        <v>39333</v>
      </c>
      <c r="K16" s="293" t="s">
        <v>100</v>
      </c>
    </row>
    <row r="17" spans="1:11" s="62" customFormat="1" ht="27" customHeight="1">
      <c r="A17" s="290" t="s">
        <v>11</v>
      </c>
      <c r="B17" s="554">
        <f>SUM(B10:B16)</f>
        <v>2123703</v>
      </c>
      <c r="C17" s="554">
        <f t="shared" ref="C17:J17" si="3">SUM(C10:C16)</f>
        <v>832558</v>
      </c>
      <c r="D17" s="554">
        <f t="shared" si="3"/>
        <v>2956261</v>
      </c>
      <c r="E17" s="58">
        <f t="shared" si="3"/>
        <v>2160061</v>
      </c>
      <c r="F17" s="58">
        <f t="shared" si="3"/>
        <v>841720</v>
      </c>
      <c r="G17" s="58">
        <f t="shared" si="3"/>
        <v>3001781</v>
      </c>
      <c r="H17" s="554">
        <f t="shared" si="3"/>
        <v>1976922</v>
      </c>
      <c r="I17" s="554">
        <f t="shared" si="3"/>
        <v>679110</v>
      </c>
      <c r="J17" s="58">
        <f t="shared" si="3"/>
        <v>2656032</v>
      </c>
      <c r="K17" s="291" t="s">
        <v>12</v>
      </c>
    </row>
    <row r="18" spans="1:11" ht="18" customHeight="1">
      <c r="A18" s="723" t="s">
        <v>311</v>
      </c>
      <c r="B18" s="723"/>
      <c r="C18" s="723"/>
      <c r="D18" s="71"/>
      <c r="E18" s="71"/>
      <c r="F18" s="71"/>
      <c r="G18" s="71"/>
      <c r="H18" s="722" t="s">
        <v>312</v>
      </c>
      <c r="I18" s="722"/>
      <c r="J18" s="722"/>
      <c r="K18" s="722"/>
    </row>
    <row r="19" spans="1:11" ht="24.95" customHeight="1">
      <c r="A19" s="71"/>
      <c r="B19" s="71"/>
      <c r="C19" s="71"/>
      <c r="D19" s="71"/>
      <c r="E19" s="71"/>
      <c r="F19" s="71"/>
      <c r="G19" s="71"/>
      <c r="H19" s="71"/>
      <c r="I19" s="71"/>
      <c r="J19" s="71"/>
      <c r="K19" s="71"/>
    </row>
    <row r="20" spans="1:11" ht="21.75">
      <c r="A20" s="736" t="s">
        <v>440</v>
      </c>
      <c r="B20" s="736"/>
      <c r="C20" s="736"/>
      <c r="D20" s="736"/>
      <c r="E20" s="736"/>
      <c r="F20" s="736"/>
      <c r="G20" s="736"/>
      <c r="H20" s="736"/>
      <c r="I20" s="736"/>
      <c r="J20" s="736"/>
      <c r="K20" s="736"/>
    </row>
    <row r="21" spans="1:11" ht="21.75">
      <c r="A21" s="737" t="s">
        <v>541</v>
      </c>
      <c r="B21" s="736"/>
      <c r="C21" s="736"/>
      <c r="D21" s="736"/>
      <c r="E21" s="736"/>
      <c r="F21" s="736"/>
      <c r="G21" s="736"/>
      <c r="H21" s="736"/>
      <c r="I21" s="736"/>
      <c r="J21" s="736"/>
      <c r="K21" s="736"/>
    </row>
    <row r="22" spans="1:11" ht="15">
      <c r="A22" s="738" t="s">
        <v>441</v>
      </c>
      <c r="B22" s="738"/>
      <c r="C22" s="738"/>
      <c r="D22" s="738"/>
      <c r="E22" s="738"/>
      <c r="F22" s="738"/>
      <c r="G22" s="738"/>
      <c r="H22" s="738"/>
      <c r="I22" s="738"/>
      <c r="J22" s="738"/>
      <c r="K22" s="738"/>
    </row>
    <row r="23" spans="1:11" ht="18">
      <c r="A23" s="739" t="s">
        <v>540</v>
      </c>
      <c r="B23" s="740"/>
      <c r="C23" s="740"/>
      <c r="D23" s="740"/>
      <c r="E23" s="740"/>
      <c r="F23" s="740"/>
      <c r="G23" s="740"/>
      <c r="H23" s="740"/>
      <c r="I23" s="740"/>
      <c r="J23" s="740"/>
      <c r="K23" s="740"/>
    </row>
    <row r="24" spans="1:11" ht="24.95" customHeight="1">
      <c r="A24" s="71"/>
      <c r="B24" s="71"/>
      <c r="C24" s="71"/>
      <c r="D24" s="71"/>
      <c r="E24" s="71"/>
      <c r="F24" s="71"/>
      <c r="G24" s="71"/>
      <c r="H24" s="71"/>
      <c r="I24" s="71"/>
      <c r="J24" s="71"/>
      <c r="K24" s="71"/>
    </row>
    <row r="25" spans="1:11" ht="24.95" customHeight="1">
      <c r="A25" s="71"/>
      <c r="B25" s="71"/>
      <c r="C25" s="71"/>
      <c r="D25" s="71"/>
      <c r="E25" s="71"/>
      <c r="F25" s="71"/>
      <c r="G25" s="71"/>
      <c r="H25" s="71"/>
      <c r="I25" s="71"/>
      <c r="J25" s="71"/>
      <c r="K25" s="71"/>
    </row>
    <row r="26" spans="1:11" ht="24.95" customHeight="1">
      <c r="A26" s="71"/>
      <c r="B26" s="71"/>
      <c r="C26" s="71"/>
      <c r="D26" s="71"/>
      <c r="E26" s="71"/>
      <c r="F26" s="71"/>
      <c r="G26" s="71"/>
      <c r="H26" s="71"/>
      <c r="I26" s="71"/>
      <c r="J26" s="71"/>
      <c r="K26" s="71"/>
    </row>
    <row r="27" spans="1:11" ht="24.95" customHeight="1">
      <c r="A27" s="71"/>
      <c r="B27" s="71"/>
      <c r="C27" s="71"/>
      <c r="D27" s="71"/>
      <c r="E27" s="71"/>
      <c r="F27" s="71"/>
      <c r="G27" s="71"/>
      <c r="H27" s="71"/>
      <c r="I27" s="71"/>
      <c r="J27" s="71"/>
      <c r="K27" s="71"/>
    </row>
    <row r="28" spans="1:11" ht="24.95" customHeight="1">
      <c r="A28" s="71"/>
      <c r="B28" s="71"/>
      <c r="C28" s="71"/>
      <c r="D28" s="71"/>
      <c r="E28" s="71"/>
      <c r="F28" s="71"/>
      <c r="G28" s="71"/>
      <c r="H28" s="71"/>
      <c r="I28" s="71"/>
      <c r="J28" s="71"/>
      <c r="K28" s="71"/>
    </row>
    <row r="29" spans="1:11" ht="24.95" customHeight="1">
      <c r="A29" s="71"/>
      <c r="B29" s="71"/>
      <c r="C29" s="71"/>
      <c r="D29" s="71"/>
      <c r="E29" s="71"/>
      <c r="F29" s="71"/>
      <c r="G29" s="71"/>
      <c r="H29" s="71"/>
      <c r="I29" s="71"/>
      <c r="J29" s="71"/>
      <c r="K29" s="71"/>
    </row>
    <row r="30" spans="1:11" ht="24.95" customHeight="1">
      <c r="A30" s="71"/>
      <c r="B30" s="71"/>
      <c r="C30" s="71"/>
      <c r="D30" s="71"/>
      <c r="E30" s="71"/>
      <c r="F30" s="71"/>
      <c r="G30" s="71"/>
      <c r="H30" s="71"/>
      <c r="I30" s="71"/>
      <c r="J30" s="71"/>
      <c r="K30" s="71"/>
    </row>
    <row r="31" spans="1:11" ht="24.95" customHeight="1">
      <c r="A31" s="71"/>
      <c r="B31" s="71"/>
      <c r="C31" s="71"/>
      <c r="D31" s="71"/>
      <c r="E31" s="71"/>
      <c r="F31" s="71"/>
      <c r="G31" s="71"/>
      <c r="H31" s="71"/>
      <c r="I31" s="71"/>
      <c r="J31" s="71"/>
      <c r="K31" s="71"/>
    </row>
    <row r="32" spans="1:11" ht="24.95" customHeight="1">
      <c r="A32" s="71"/>
      <c r="B32" s="71"/>
      <c r="C32" s="71"/>
      <c r="D32" s="71"/>
      <c r="E32" s="71"/>
      <c r="F32" s="71"/>
      <c r="G32" s="71"/>
      <c r="H32" s="71"/>
      <c r="I32" s="71"/>
      <c r="J32" s="71"/>
      <c r="K32" s="71"/>
    </row>
    <row r="33" spans="1:11" ht="24.95" customHeight="1">
      <c r="A33" s="71"/>
      <c r="B33" s="71"/>
      <c r="C33" s="71"/>
      <c r="D33" s="71"/>
      <c r="E33" s="71"/>
      <c r="F33" s="71"/>
      <c r="G33" s="71"/>
      <c r="H33" s="71"/>
      <c r="I33" s="71"/>
      <c r="J33" s="71"/>
      <c r="K33" s="71"/>
    </row>
    <row r="34" spans="1:11" ht="24.95" customHeight="1">
      <c r="A34" s="71"/>
      <c r="B34" s="71"/>
      <c r="C34" s="71"/>
      <c r="D34" s="71"/>
      <c r="E34" s="71"/>
      <c r="F34" s="71"/>
      <c r="G34" s="71"/>
      <c r="H34" s="71"/>
      <c r="I34" s="71"/>
      <c r="J34" s="71"/>
      <c r="K34" s="71"/>
    </row>
    <row r="35" spans="1:11" ht="32.25" customHeight="1">
      <c r="A35" s="71"/>
      <c r="B35" s="71"/>
      <c r="C35" s="71"/>
      <c r="D35" s="71"/>
      <c r="E35" s="71"/>
      <c r="F35" s="71"/>
      <c r="G35" s="71"/>
      <c r="H35" s="71"/>
      <c r="I35" s="71"/>
      <c r="J35" s="71"/>
      <c r="K35" s="71"/>
    </row>
    <row r="36" spans="1:11" ht="24.95" customHeight="1">
      <c r="A36" s="71"/>
      <c r="B36" s="71"/>
      <c r="C36" s="71"/>
      <c r="D36" s="71"/>
      <c r="E36" s="71"/>
      <c r="F36" s="71"/>
      <c r="G36" s="71"/>
      <c r="H36" s="71"/>
      <c r="I36" s="71"/>
      <c r="J36" s="71"/>
      <c r="K36" s="71"/>
    </row>
    <row r="37" spans="1:11" ht="24.95" customHeight="1">
      <c r="A37" s="71"/>
      <c r="B37" s="71"/>
      <c r="C37" s="71"/>
      <c r="D37" s="71"/>
      <c r="E37" s="71"/>
      <c r="F37" s="71"/>
      <c r="G37" s="71"/>
      <c r="H37" s="71"/>
      <c r="I37" s="71"/>
      <c r="J37" s="71"/>
      <c r="K37" s="71"/>
    </row>
    <row r="38" spans="1:11" ht="24.95" customHeight="1">
      <c r="A38" s="71"/>
      <c r="B38" s="71"/>
      <c r="C38" s="71"/>
      <c r="D38" s="71"/>
      <c r="E38" s="71"/>
      <c r="F38" s="71"/>
      <c r="G38" s="71"/>
      <c r="H38" s="71"/>
      <c r="I38" s="71"/>
      <c r="J38" s="71"/>
      <c r="K38" s="71"/>
    </row>
    <row r="39" spans="1:11" ht="24.95" customHeight="1">
      <c r="A39" s="721" t="s">
        <v>404</v>
      </c>
      <c r="B39" s="721"/>
      <c r="C39" s="721"/>
      <c r="D39" s="721"/>
      <c r="E39" s="721"/>
      <c r="F39" s="721"/>
      <c r="G39" s="721"/>
      <c r="H39" s="721"/>
      <c r="I39" s="721"/>
      <c r="J39" s="721"/>
      <c r="K39" s="721"/>
    </row>
    <row r="41" spans="1:11" ht="31.5" customHeight="1">
      <c r="B41" s="563" t="s">
        <v>537</v>
      </c>
      <c r="C41" s="563" t="s">
        <v>538</v>
      </c>
      <c r="D41" s="563" t="s">
        <v>539</v>
      </c>
    </row>
    <row r="42" spans="1:11" ht="24.95" customHeight="1" thickBot="1">
      <c r="A42" s="61" t="s">
        <v>208</v>
      </c>
      <c r="B42" s="144">
        <f>D10</f>
        <v>128239</v>
      </c>
      <c r="C42" s="144">
        <f>G10</f>
        <v>129680</v>
      </c>
      <c r="D42" s="144">
        <f>J10</f>
        <v>98640</v>
      </c>
    </row>
    <row r="43" spans="1:11" ht="24.95" customHeight="1" thickBot="1">
      <c r="A43" s="97" t="s">
        <v>206</v>
      </c>
      <c r="B43" s="144">
        <f>D11</f>
        <v>150455</v>
      </c>
      <c r="C43" s="144">
        <f>G11</f>
        <v>151917</v>
      </c>
      <c r="D43" s="144">
        <f>J11</f>
        <v>104929</v>
      </c>
    </row>
    <row r="44" spans="1:11" ht="24.95" customHeight="1" thickBot="1">
      <c r="A44" s="95" t="s">
        <v>98</v>
      </c>
      <c r="B44" s="144">
        <f>D12</f>
        <v>130730</v>
      </c>
      <c r="C44" s="144">
        <f t="shared" ref="C44:C48" si="4">G12</f>
        <v>131959</v>
      </c>
      <c r="D44" s="144">
        <f t="shared" ref="D44:D47" si="5">J12</f>
        <v>90947</v>
      </c>
    </row>
    <row r="45" spans="1:11" ht="24.95" customHeight="1" thickBot="1">
      <c r="A45" s="97" t="s">
        <v>99</v>
      </c>
      <c r="B45" s="144">
        <f t="shared" ref="B45:B47" si="6">D13</f>
        <v>98940</v>
      </c>
      <c r="C45" s="144">
        <f t="shared" si="4"/>
        <v>100736</v>
      </c>
      <c r="D45" s="144">
        <f t="shared" si="5"/>
        <v>78296</v>
      </c>
    </row>
    <row r="46" spans="1:11" ht="24.95" customHeight="1" thickBot="1">
      <c r="A46" s="95" t="s">
        <v>2</v>
      </c>
      <c r="B46" s="144">
        <f t="shared" si="6"/>
        <v>217626</v>
      </c>
      <c r="C46" s="144">
        <f t="shared" si="4"/>
        <v>219940</v>
      </c>
      <c r="D46" s="144">
        <f t="shared" si="5"/>
        <v>209367</v>
      </c>
    </row>
    <row r="47" spans="1:11" ht="24.95" customHeight="1" thickBot="1">
      <c r="A47" s="97" t="s">
        <v>207</v>
      </c>
      <c r="B47" s="144">
        <f t="shared" si="6"/>
        <v>2187248</v>
      </c>
      <c r="C47" s="144">
        <f t="shared" si="4"/>
        <v>2224590</v>
      </c>
      <c r="D47" s="144">
        <f t="shared" si="5"/>
        <v>2034520</v>
      </c>
    </row>
    <row r="48" spans="1:11" ht="24.95" customHeight="1">
      <c r="A48" s="98" t="s">
        <v>100</v>
      </c>
      <c r="B48" s="144">
        <f>D16</f>
        <v>43023</v>
      </c>
      <c r="C48" s="144">
        <f t="shared" si="4"/>
        <v>42959</v>
      </c>
      <c r="D48" s="144">
        <f>J16</f>
        <v>39333</v>
      </c>
      <c r="H48" s="375"/>
      <c r="I48" s="375"/>
    </row>
    <row r="49" spans="1:9" ht="24.95" customHeight="1">
      <c r="A49" s="70"/>
      <c r="B49" s="144">
        <f>SUM(B42:B48)</f>
        <v>2956261</v>
      </c>
      <c r="C49" s="144">
        <f>SUM(C42:C48)</f>
        <v>3001781</v>
      </c>
      <c r="D49" s="144">
        <f>SUM(D42:D48)</f>
        <v>2656032</v>
      </c>
      <c r="H49" s="376"/>
      <c r="I49" s="376"/>
    </row>
    <row r="50" spans="1:9" ht="24.95" customHeight="1">
      <c r="H50" s="375"/>
      <c r="I50" s="375"/>
    </row>
    <row r="51" spans="1:9" ht="24.95" customHeight="1">
      <c r="B51" s="289">
        <f>D17-B49</f>
        <v>0</v>
      </c>
      <c r="C51" s="289">
        <f>G17-C49</f>
        <v>0</v>
      </c>
      <c r="D51" s="289">
        <f>J17-D49</f>
        <v>0</v>
      </c>
      <c r="H51" s="376"/>
      <c r="I51" s="376"/>
    </row>
    <row r="52" spans="1:9" ht="24.95" customHeight="1">
      <c r="H52" s="375"/>
      <c r="I52" s="375"/>
    </row>
    <row r="53" spans="1:9" ht="24.95" customHeight="1">
      <c r="H53" s="376"/>
      <c r="I53" s="376"/>
    </row>
    <row r="54" spans="1:9" ht="24.95" customHeight="1">
      <c r="H54" s="375"/>
      <c r="I54" s="375"/>
    </row>
  </sheetData>
  <mergeCells count="16">
    <mergeCell ref="A39:K39"/>
    <mergeCell ref="H18:K18"/>
    <mergeCell ref="A18:C18"/>
    <mergeCell ref="A3:K3"/>
    <mergeCell ref="A4:K4"/>
    <mergeCell ref="A5:K5"/>
    <mergeCell ref="A8:A9"/>
    <mergeCell ref="B8:D8"/>
    <mergeCell ref="E8:G8"/>
    <mergeCell ref="H8:J8"/>
    <mergeCell ref="K8:K9"/>
    <mergeCell ref="A6:K6"/>
    <mergeCell ref="A20:K20"/>
    <mergeCell ref="A21:K21"/>
    <mergeCell ref="A22:K22"/>
    <mergeCell ref="A23:K23"/>
  </mergeCells>
  <printOptions horizontalCentered="1"/>
  <pageMargins left="0" right="0" top="0.47244094488188981" bottom="0" header="0" footer="0"/>
  <pageSetup paperSize="9" scale="95" orientation="landscape" r:id="rId1"/>
  <headerFooter>
    <oddFooter>&amp;C_&amp;P_</oddFooter>
  </headerFooter>
  <rowBreaks count="1" manualBreakCount="1">
    <brk id="18"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61"/>
  <sheetViews>
    <sheetView rightToLeft="1" view="pageBreakPreview" zoomScaleNormal="100" zoomScaleSheetLayoutView="100" workbookViewId="0">
      <selection activeCell="H46" sqref="H46"/>
    </sheetView>
  </sheetViews>
  <sheetFormatPr defaultRowHeight="24.95" customHeight="1"/>
  <cols>
    <col min="1" max="1" width="20.42578125" style="59" customWidth="1"/>
    <col min="2" max="9" width="12" style="59" customWidth="1"/>
    <col min="10" max="10" width="24.42578125" style="59" customWidth="1"/>
    <col min="11" max="219" width="9.140625" style="59"/>
    <col min="220" max="220" width="20.7109375" style="59" customWidth="1"/>
    <col min="221" max="223" width="9.7109375" style="59" customWidth="1"/>
    <col min="224" max="224" width="12" style="59" bestFit="1" customWidth="1"/>
    <col min="225" max="225" width="10.42578125" style="59" bestFit="1" customWidth="1"/>
    <col min="226" max="227" width="12" style="59" bestFit="1" customWidth="1"/>
    <col min="228" max="228" width="10.42578125" style="59" bestFit="1" customWidth="1"/>
    <col min="229" max="229" width="12" style="59" bestFit="1" customWidth="1"/>
    <col min="230" max="230" width="20.7109375" style="59" customWidth="1"/>
    <col min="231" max="475" width="9.140625" style="59"/>
    <col min="476" max="476" width="20.7109375" style="59" customWidth="1"/>
    <col min="477" max="479" width="9.7109375" style="59" customWidth="1"/>
    <col min="480" max="480" width="12" style="59" bestFit="1" customWidth="1"/>
    <col min="481" max="481" width="10.42578125" style="59" bestFit="1" customWidth="1"/>
    <col min="482" max="483" width="12" style="59" bestFit="1" customWidth="1"/>
    <col min="484" max="484" width="10.42578125" style="59" bestFit="1" customWidth="1"/>
    <col min="485" max="485" width="12" style="59" bestFit="1" customWidth="1"/>
    <col min="486" max="486" width="20.7109375" style="59" customWidth="1"/>
    <col min="487" max="731" width="9.140625" style="59"/>
    <col min="732" max="732" width="20.7109375" style="59" customWidth="1"/>
    <col min="733" max="735" width="9.7109375" style="59" customWidth="1"/>
    <col min="736" max="736" width="12" style="59" bestFit="1" customWidth="1"/>
    <col min="737" max="737" width="10.42578125" style="59" bestFit="1" customWidth="1"/>
    <col min="738" max="739" width="12" style="59" bestFit="1" customWidth="1"/>
    <col min="740" max="740" width="10.42578125" style="59" bestFit="1" customWidth="1"/>
    <col min="741" max="741" width="12" style="59" bestFit="1" customWidth="1"/>
    <col min="742" max="742" width="20.7109375" style="59" customWidth="1"/>
    <col min="743" max="987" width="9.140625" style="59"/>
    <col min="988" max="988" width="20.7109375" style="59" customWidth="1"/>
    <col min="989" max="991" width="9.7109375" style="59" customWidth="1"/>
    <col min="992" max="992" width="12" style="59" bestFit="1" customWidth="1"/>
    <col min="993" max="993" width="10.42578125" style="59" bestFit="1" customWidth="1"/>
    <col min="994" max="995" width="12" style="59" bestFit="1" customWidth="1"/>
    <col min="996" max="996" width="10.42578125" style="59" bestFit="1" customWidth="1"/>
    <col min="997" max="997" width="12" style="59" bestFit="1" customWidth="1"/>
    <col min="998" max="998" width="20.7109375" style="59" customWidth="1"/>
    <col min="999" max="1243" width="9.140625" style="59"/>
    <col min="1244" max="1244" width="20.7109375" style="59" customWidth="1"/>
    <col min="1245" max="1247" width="9.7109375" style="59" customWidth="1"/>
    <col min="1248" max="1248" width="12" style="59" bestFit="1" customWidth="1"/>
    <col min="1249" max="1249" width="10.42578125" style="59" bestFit="1" customWidth="1"/>
    <col min="1250" max="1251" width="12" style="59" bestFit="1" customWidth="1"/>
    <col min="1252" max="1252" width="10.42578125" style="59" bestFit="1" customWidth="1"/>
    <col min="1253" max="1253" width="12" style="59" bestFit="1" customWidth="1"/>
    <col min="1254" max="1254" width="20.7109375" style="59" customWidth="1"/>
    <col min="1255" max="1499" width="9.140625" style="59"/>
    <col min="1500" max="1500" width="20.7109375" style="59" customWidth="1"/>
    <col min="1501" max="1503" width="9.7109375" style="59" customWidth="1"/>
    <col min="1504" max="1504" width="12" style="59" bestFit="1" customWidth="1"/>
    <col min="1505" max="1505" width="10.42578125" style="59" bestFit="1" customWidth="1"/>
    <col min="1506" max="1507" width="12" style="59" bestFit="1" customWidth="1"/>
    <col min="1508" max="1508" width="10.42578125" style="59" bestFit="1" customWidth="1"/>
    <col min="1509" max="1509" width="12" style="59" bestFit="1" customWidth="1"/>
    <col min="1510" max="1510" width="20.7109375" style="59" customWidth="1"/>
    <col min="1511" max="1755" width="9.140625" style="59"/>
    <col min="1756" max="1756" width="20.7109375" style="59" customWidth="1"/>
    <col min="1757" max="1759" width="9.7109375" style="59" customWidth="1"/>
    <col min="1760" max="1760" width="12" style="59" bestFit="1" customWidth="1"/>
    <col min="1761" max="1761" width="10.42578125" style="59" bestFit="1" customWidth="1"/>
    <col min="1762" max="1763" width="12" style="59" bestFit="1" customWidth="1"/>
    <col min="1764" max="1764" width="10.42578125" style="59" bestFit="1" customWidth="1"/>
    <col min="1765" max="1765" width="12" style="59" bestFit="1" customWidth="1"/>
    <col min="1766" max="1766" width="20.7109375" style="59" customWidth="1"/>
    <col min="1767" max="2011" width="9.140625" style="59"/>
    <col min="2012" max="2012" width="20.7109375" style="59" customWidth="1"/>
    <col min="2013" max="2015" width="9.7109375" style="59" customWidth="1"/>
    <col min="2016" max="2016" width="12" style="59" bestFit="1" customWidth="1"/>
    <col min="2017" max="2017" width="10.42578125" style="59" bestFit="1" customWidth="1"/>
    <col min="2018" max="2019" width="12" style="59" bestFit="1" customWidth="1"/>
    <col min="2020" max="2020" width="10.42578125" style="59" bestFit="1" customWidth="1"/>
    <col min="2021" max="2021" width="12" style="59" bestFit="1" customWidth="1"/>
    <col min="2022" max="2022" width="20.7109375" style="59" customWidth="1"/>
    <col min="2023" max="2267" width="9.140625" style="59"/>
    <col min="2268" max="2268" width="20.7109375" style="59" customWidth="1"/>
    <col min="2269" max="2271" width="9.7109375" style="59" customWidth="1"/>
    <col min="2272" max="2272" width="12" style="59" bestFit="1" customWidth="1"/>
    <col min="2273" max="2273" width="10.42578125" style="59" bestFit="1" customWidth="1"/>
    <col min="2274" max="2275" width="12" style="59" bestFit="1" customWidth="1"/>
    <col min="2276" max="2276" width="10.42578125" style="59" bestFit="1" customWidth="1"/>
    <col min="2277" max="2277" width="12" style="59" bestFit="1" customWidth="1"/>
    <col min="2278" max="2278" width="20.7109375" style="59" customWidth="1"/>
    <col min="2279" max="2523" width="9.140625" style="59"/>
    <col min="2524" max="2524" width="20.7109375" style="59" customWidth="1"/>
    <col min="2525" max="2527" width="9.7109375" style="59" customWidth="1"/>
    <col min="2528" max="2528" width="12" style="59" bestFit="1" customWidth="1"/>
    <col min="2529" max="2529" width="10.42578125" style="59" bestFit="1" customWidth="1"/>
    <col min="2530" max="2531" width="12" style="59" bestFit="1" customWidth="1"/>
    <col min="2532" max="2532" width="10.42578125" style="59" bestFit="1" customWidth="1"/>
    <col min="2533" max="2533" width="12" style="59" bestFit="1" customWidth="1"/>
    <col min="2534" max="2534" width="20.7109375" style="59" customWidth="1"/>
    <col min="2535" max="2779" width="9.140625" style="59"/>
    <col min="2780" max="2780" width="20.7109375" style="59" customWidth="1"/>
    <col min="2781" max="2783" width="9.7109375" style="59" customWidth="1"/>
    <col min="2784" max="2784" width="12" style="59" bestFit="1" customWidth="1"/>
    <col min="2785" max="2785" width="10.42578125" style="59" bestFit="1" customWidth="1"/>
    <col min="2786" max="2787" width="12" style="59" bestFit="1" customWidth="1"/>
    <col min="2788" max="2788" width="10.42578125" style="59" bestFit="1" customWidth="1"/>
    <col min="2789" max="2789" width="12" style="59" bestFit="1" customWidth="1"/>
    <col min="2790" max="2790" width="20.7109375" style="59" customWidth="1"/>
    <col min="2791" max="3035" width="9.140625" style="59"/>
    <col min="3036" max="3036" width="20.7109375" style="59" customWidth="1"/>
    <col min="3037" max="3039" width="9.7109375" style="59" customWidth="1"/>
    <col min="3040" max="3040" width="12" style="59" bestFit="1" customWidth="1"/>
    <col min="3041" max="3041" width="10.42578125" style="59" bestFit="1" customWidth="1"/>
    <col min="3042" max="3043" width="12" style="59" bestFit="1" customWidth="1"/>
    <col min="3044" max="3044" width="10.42578125" style="59" bestFit="1" customWidth="1"/>
    <col min="3045" max="3045" width="12" style="59" bestFit="1" customWidth="1"/>
    <col min="3046" max="3046" width="20.7109375" style="59" customWidth="1"/>
    <col min="3047" max="3291" width="9.140625" style="59"/>
    <col min="3292" max="3292" width="20.7109375" style="59" customWidth="1"/>
    <col min="3293" max="3295" width="9.7109375" style="59" customWidth="1"/>
    <col min="3296" max="3296" width="12" style="59" bestFit="1" customWidth="1"/>
    <col min="3297" max="3297" width="10.42578125" style="59" bestFit="1" customWidth="1"/>
    <col min="3298" max="3299" width="12" style="59" bestFit="1" customWidth="1"/>
    <col min="3300" max="3300" width="10.42578125" style="59" bestFit="1" customWidth="1"/>
    <col min="3301" max="3301" width="12" style="59" bestFit="1" customWidth="1"/>
    <col min="3302" max="3302" width="20.7109375" style="59" customWidth="1"/>
    <col min="3303" max="3547" width="9.140625" style="59"/>
    <col min="3548" max="3548" width="20.7109375" style="59" customWidth="1"/>
    <col min="3549" max="3551" width="9.7109375" style="59" customWidth="1"/>
    <col min="3552" max="3552" width="12" style="59" bestFit="1" customWidth="1"/>
    <col min="3553" max="3553" width="10.42578125" style="59" bestFit="1" customWidth="1"/>
    <col min="3554" max="3555" width="12" style="59" bestFit="1" customWidth="1"/>
    <col min="3556" max="3556" width="10.42578125" style="59" bestFit="1" customWidth="1"/>
    <col min="3557" max="3557" width="12" style="59" bestFit="1" customWidth="1"/>
    <col min="3558" max="3558" width="20.7109375" style="59" customWidth="1"/>
    <col min="3559" max="3803" width="9.140625" style="59"/>
    <col min="3804" max="3804" width="20.7109375" style="59" customWidth="1"/>
    <col min="3805" max="3807" width="9.7109375" style="59" customWidth="1"/>
    <col min="3808" max="3808" width="12" style="59" bestFit="1" customWidth="1"/>
    <col min="3809" max="3809" width="10.42578125" style="59" bestFit="1" customWidth="1"/>
    <col min="3810" max="3811" width="12" style="59" bestFit="1" customWidth="1"/>
    <col min="3812" max="3812" width="10.42578125" style="59" bestFit="1" customWidth="1"/>
    <col min="3813" max="3813" width="12" style="59" bestFit="1" customWidth="1"/>
    <col min="3814" max="3814" width="20.7109375" style="59" customWidth="1"/>
    <col min="3815" max="4059" width="9.140625" style="59"/>
    <col min="4060" max="4060" width="20.7109375" style="59" customWidth="1"/>
    <col min="4061" max="4063" width="9.7109375" style="59" customWidth="1"/>
    <col min="4064" max="4064" width="12" style="59" bestFit="1" customWidth="1"/>
    <col min="4065" max="4065" width="10.42578125" style="59" bestFit="1" customWidth="1"/>
    <col min="4066" max="4067" width="12" style="59" bestFit="1" customWidth="1"/>
    <col min="4068" max="4068" width="10.42578125" style="59" bestFit="1" customWidth="1"/>
    <col min="4069" max="4069" width="12" style="59" bestFit="1" customWidth="1"/>
    <col min="4070" max="4070" width="20.7109375" style="59" customWidth="1"/>
    <col min="4071" max="4315" width="9.140625" style="59"/>
    <col min="4316" max="4316" width="20.7109375" style="59" customWidth="1"/>
    <col min="4317" max="4319" width="9.7109375" style="59" customWidth="1"/>
    <col min="4320" max="4320" width="12" style="59" bestFit="1" customWidth="1"/>
    <col min="4321" max="4321" width="10.42578125" style="59" bestFit="1" customWidth="1"/>
    <col min="4322" max="4323" width="12" style="59" bestFit="1" customWidth="1"/>
    <col min="4324" max="4324" width="10.42578125" style="59" bestFit="1" customWidth="1"/>
    <col min="4325" max="4325" width="12" style="59" bestFit="1" customWidth="1"/>
    <col min="4326" max="4326" width="20.7109375" style="59" customWidth="1"/>
    <col min="4327" max="4571" width="9.140625" style="59"/>
    <col min="4572" max="4572" width="20.7109375" style="59" customWidth="1"/>
    <col min="4573" max="4575" width="9.7109375" style="59" customWidth="1"/>
    <col min="4576" max="4576" width="12" style="59" bestFit="1" customWidth="1"/>
    <col min="4577" max="4577" width="10.42578125" style="59" bestFit="1" customWidth="1"/>
    <col min="4578" max="4579" width="12" style="59" bestFit="1" customWidth="1"/>
    <col min="4580" max="4580" width="10.42578125" style="59" bestFit="1" customWidth="1"/>
    <col min="4581" max="4581" width="12" style="59" bestFit="1" customWidth="1"/>
    <col min="4582" max="4582" width="20.7109375" style="59" customWidth="1"/>
    <col min="4583" max="4827" width="9.140625" style="59"/>
    <col min="4828" max="4828" width="20.7109375" style="59" customWidth="1"/>
    <col min="4829" max="4831" width="9.7109375" style="59" customWidth="1"/>
    <col min="4832" max="4832" width="12" style="59" bestFit="1" customWidth="1"/>
    <col min="4833" max="4833" width="10.42578125" style="59" bestFit="1" customWidth="1"/>
    <col min="4834" max="4835" width="12" style="59" bestFit="1" customWidth="1"/>
    <col min="4836" max="4836" width="10.42578125" style="59" bestFit="1" customWidth="1"/>
    <col min="4837" max="4837" width="12" style="59" bestFit="1" customWidth="1"/>
    <col min="4838" max="4838" width="20.7109375" style="59" customWidth="1"/>
    <col min="4839" max="5083" width="9.140625" style="59"/>
    <col min="5084" max="5084" width="20.7109375" style="59" customWidth="1"/>
    <col min="5085" max="5087" width="9.7109375" style="59" customWidth="1"/>
    <col min="5088" max="5088" width="12" style="59" bestFit="1" customWidth="1"/>
    <col min="5089" max="5089" width="10.42578125" style="59" bestFit="1" customWidth="1"/>
    <col min="5090" max="5091" width="12" style="59" bestFit="1" customWidth="1"/>
    <col min="5092" max="5092" width="10.42578125" style="59" bestFit="1" customWidth="1"/>
    <col min="5093" max="5093" width="12" style="59" bestFit="1" customWidth="1"/>
    <col min="5094" max="5094" width="20.7109375" style="59" customWidth="1"/>
    <col min="5095" max="5339" width="9.140625" style="59"/>
    <col min="5340" max="5340" width="20.7109375" style="59" customWidth="1"/>
    <col min="5341" max="5343" width="9.7109375" style="59" customWidth="1"/>
    <col min="5344" max="5344" width="12" style="59" bestFit="1" customWidth="1"/>
    <col min="5345" max="5345" width="10.42578125" style="59" bestFit="1" customWidth="1"/>
    <col min="5346" max="5347" width="12" style="59" bestFit="1" customWidth="1"/>
    <col min="5348" max="5348" width="10.42578125" style="59" bestFit="1" customWidth="1"/>
    <col min="5349" max="5349" width="12" style="59" bestFit="1" customWidth="1"/>
    <col min="5350" max="5350" width="20.7109375" style="59" customWidth="1"/>
    <col min="5351" max="5595" width="9.140625" style="59"/>
    <col min="5596" max="5596" width="20.7109375" style="59" customWidth="1"/>
    <col min="5597" max="5599" width="9.7109375" style="59" customWidth="1"/>
    <col min="5600" max="5600" width="12" style="59" bestFit="1" customWidth="1"/>
    <col min="5601" max="5601" width="10.42578125" style="59" bestFit="1" customWidth="1"/>
    <col min="5602" max="5603" width="12" style="59" bestFit="1" customWidth="1"/>
    <col min="5604" max="5604" width="10.42578125" style="59" bestFit="1" customWidth="1"/>
    <col min="5605" max="5605" width="12" style="59" bestFit="1" customWidth="1"/>
    <col min="5606" max="5606" width="20.7109375" style="59" customWidth="1"/>
    <col min="5607" max="5851" width="9.140625" style="59"/>
    <col min="5852" max="5852" width="20.7109375" style="59" customWidth="1"/>
    <col min="5853" max="5855" width="9.7109375" style="59" customWidth="1"/>
    <col min="5856" max="5856" width="12" style="59" bestFit="1" customWidth="1"/>
    <col min="5857" max="5857" width="10.42578125" style="59" bestFit="1" customWidth="1"/>
    <col min="5858" max="5859" width="12" style="59" bestFit="1" customWidth="1"/>
    <col min="5860" max="5860" width="10.42578125" style="59" bestFit="1" customWidth="1"/>
    <col min="5861" max="5861" width="12" style="59" bestFit="1" customWidth="1"/>
    <col min="5862" max="5862" width="20.7109375" style="59" customWidth="1"/>
    <col min="5863" max="6107" width="9.140625" style="59"/>
    <col min="6108" max="6108" width="20.7109375" style="59" customWidth="1"/>
    <col min="6109" max="6111" width="9.7109375" style="59" customWidth="1"/>
    <col min="6112" max="6112" width="12" style="59" bestFit="1" customWidth="1"/>
    <col min="6113" max="6113" width="10.42578125" style="59" bestFit="1" customWidth="1"/>
    <col min="6114" max="6115" width="12" style="59" bestFit="1" customWidth="1"/>
    <col min="6116" max="6116" width="10.42578125" style="59" bestFit="1" customWidth="1"/>
    <col min="6117" max="6117" width="12" style="59" bestFit="1" customWidth="1"/>
    <col min="6118" max="6118" width="20.7109375" style="59" customWidth="1"/>
    <col min="6119" max="6363" width="9.140625" style="59"/>
    <col min="6364" max="6364" width="20.7109375" style="59" customWidth="1"/>
    <col min="6365" max="6367" width="9.7109375" style="59" customWidth="1"/>
    <col min="6368" max="6368" width="12" style="59" bestFit="1" customWidth="1"/>
    <col min="6369" max="6369" width="10.42578125" style="59" bestFit="1" customWidth="1"/>
    <col min="6370" max="6371" width="12" style="59" bestFit="1" customWidth="1"/>
    <col min="6372" max="6372" width="10.42578125" style="59" bestFit="1" customWidth="1"/>
    <col min="6373" max="6373" width="12" style="59" bestFit="1" customWidth="1"/>
    <col min="6374" max="6374" width="20.7109375" style="59" customWidth="1"/>
    <col min="6375" max="6619" width="9.140625" style="59"/>
    <col min="6620" max="6620" width="20.7109375" style="59" customWidth="1"/>
    <col min="6621" max="6623" width="9.7109375" style="59" customWidth="1"/>
    <col min="6624" max="6624" width="12" style="59" bestFit="1" customWidth="1"/>
    <col min="6625" max="6625" width="10.42578125" style="59" bestFit="1" customWidth="1"/>
    <col min="6626" max="6627" width="12" style="59" bestFit="1" customWidth="1"/>
    <col min="6628" max="6628" width="10.42578125" style="59" bestFit="1" customWidth="1"/>
    <col min="6629" max="6629" width="12" style="59" bestFit="1" customWidth="1"/>
    <col min="6630" max="6630" width="20.7109375" style="59" customWidth="1"/>
    <col min="6631" max="6875" width="9.140625" style="59"/>
    <col min="6876" max="6876" width="20.7109375" style="59" customWidth="1"/>
    <col min="6877" max="6879" width="9.7109375" style="59" customWidth="1"/>
    <col min="6880" max="6880" width="12" style="59" bestFit="1" customWidth="1"/>
    <col min="6881" max="6881" width="10.42578125" style="59" bestFit="1" customWidth="1"/>
    <col min="6882" max="6883" width="12" style="59" bestFit="1" customWidth="1"/>
    <col min="6884" max="6884" width="10.42578125" style="59" bestFit="1" customWidth="1"/>
    <col min="6885" max="6885" width="12" style="59" bestFit="1" customWidth="1"/>
    <col min="6886" max="6886" width="20.7109375" style="59" customWidth="1"/>
    <col min="6887" max="7131" width="9.140625" style="59"/>
    <col min="7132" max="7132" width="20.7109375" style="59" customWidth="1"/>
    <col min="7133" max="7135" width="9.7109375" style="59" customWidth="1"/>
    <col min="7136" max="7136" width="12" style="59" bestFit="1" customWidth="1"/>
    <col min="7137" max="7137" width="10.42578125" style="59" bestFit="1" customWidth="1"/>
    <col min="7138" max="7139" width="12" style="59" bestFit="1" customWidth="1"/>
    <col min="7140" max="7140" width="10.42578125" style="59" bestFit="1" customWidth="1"/>
    <col min="7141" max="7141" width="12" style="59" bestFit="1" customWidth="1"/>
    <col min="7142" max="7142" width="20.7109375" style="59" customWidth="1"/>
    <col min="7143" max="7387" width="9.140625" style="59"/>
    <col min="7388" max="7388" width="20.7109375" style="59" customWidth="1"/>
    <col min="7389" max="7391" width="9.7109375" style="59" customWidth="1"/>
    <col min="7392" max="7392" width="12" style="59" bestFit="1" customWidth="1"/>
    <col min="7393" max="7393" width="10.42578125" style="59" bestFit="1" customWidth="1"/>
    <col min="7394" max="7395" width="12" style="59" bestFit="1" customWidth="1"/>
    <col min="7396" max="7396" width="10.42578125" style="59" bestFit="1" customWidth="1"/>
    <col min="7397" max="7397" width="12" style="59" bestFit="1" customWidth="1"/>
    <col min="7398" max="7398" width="20.7109375" style="59" customWidth="1"/>
    <col min="7399" max="7643" width="9.140625" style="59"/>
    <col min="7644" max="7644" width="20.7109375" style="59" customWidth="1"/>
    <col min="7645" max="7647" width="9.7109375" style="59" customWidth="1"/>
    <col min="7648" max="7648" width="12" style="59" bestFit="1" customWidth="1"/>
    <col min="7649" max="7649" width="10.42578125" style="59" bestFit="1" customWidth="1"/>
    <col min="7650" max="7651" width="12" style="59" bestFit="1" customWidth="1"/>
    <col min="7652" max="7652" width="10.42578125" style="59" bestFit="1" customWidth="1"/>
    <col min="7653" max="7653" width="12" style="59" bestFit="1" customWidth="1"/>
    <col min="7654" max="7654" width="20.7109375" style="59" customWidth="1"/>
    <col min="7655" max="7899" width="9.140625" style="59"/>
    <col min="7900" max="7900" width="20.7109375" style="59" customWidth="1"/>
    <col min="7901" max="7903" width="9.7109375" style="59" customWidth="1"/>
    <col min="7904" max="7904" width="12" style="59" bestFit="1" customWidth="1"/>
    <col min="7905" max="7905" width="10.42578125" style="59" bestFit="1" customWidth="1"/>
    <col min="7906" max="7907" width="12" style="59" bestFit="1" customWidth="1"/>
    <col min="7908" max="7908" width="10.42578125" style="59" bestFit="1" customWidth="1"/>
    <col min="7909" max="7909" width="12" style="59" bestFit="1" customWidth="1"/>
    <col min="7910" max="7910" width="20.7109375" style="59" customWidth="1"/>
    <col min="7911" max="8155" width="9.140625" style="59"/>
    <col min="8156" max="8156" width="20.7109375" style="59" customWidth="1"/>
    <col min="8157" max="8159" width="9.7109375" style="59" customWidth="1"/>
    <col min="8160" max="8160" width="12" style="59" bestFit="1" customWidth="1"/>
    <col min="8161" max="8161" width="10.42578125" style="59" bestFit="1" customWidth="1"/>
    <col min="8162" max="8163" width="12" style="59" bestFit="1" customWidth="1"/>
    <col min="8164" max="8164" width="10.42578125" style="59" bestFit="1" customWidth="1"/>
    <col min="8165" max="8165" width="12" style="59" bestFit="1" customWidth="1"/>
    <col min="8166" max="8166" width="20.7109375" style="59" customWidth="1"/>
    <col min="8167" max="8411" width="9.140625" style="59"/>
    <col min="8412" max="8412" width="20.7109375" style="59" customWidth="1"/>
    <col min="8413" max="8415" width="9.7109375" style="59" customWidth="1"/>
    <col min="8416" max="8416" width="12" style="59" bestFit="1" customWidth="1"/>
    <col min="8417" max="8417" width="10.42578125" style="59" bestFit="1" customWidth="1"/>
    <col min="8418" max="8419" width="12" style="59" bestFit="1" customWidth="1"/>
    <col min="8420" max="8420" width="10.42578125" style="59" bestFit="1" customWidth="1"/>
    <col min="8421" max="8421" width="12" style="59" bestFit="1" customWidth="1"/>
    <col min="8422" max="8422" width="20.7109375" style="59" customWidth="1"/>
    <col min="8423" max="8667" width="9.140625" style="59"/>
    <col min="8668" max="8668" width="20.7109375" style="59" customWidth="1"/>
    <col min="8669" max="8671" width="9.7109375" style="59" customWidth="1"/>
    <col min="8672" max="8672" width="12" style="59" bestFit="1" customWidth="1"/>
    <col min="8673" max="8673" width="10.42578125" style="59" bestFit="1" customWidth="1"/>
    <col min="8674" max="8675" width="12" style="59" bestFit="1" customWidth="1"/>
    <col min="8676" max="8676" width="10.42578125" style="59" bestFit="1" customWidth="1"/>
    <col min="8677" max="8677" width="12" style="59" bestFit="1" customWidth="1"/>
    <col min="8678" max="8678" width="20.7109375" style="59" customWidth="1"/>
    <col min="8679" max="8923" width="9.140625" style="59"/>
    <col min="8924" max="8924" width="20.7109375" style="59" customWidth="1"/>
    <col min="8925" max="8927" width="9.7109375" style="59" customWidth="1"/>
    <col min="8928" max="8928" width="12" style="59" bestFit="1" customWidth="1"/>
    <col min="8929" max="8929" width="10.42578125" style="59" bestFit="1" customWidth="1"/>
    <col min="8930" max="8931" width="12" style="59" bestFit="1" customWidth="1"/>
    <col min="8932" max="8932" width="10.42578125" style="59" bestFit="1" customWidth="1"/>
    <col min="8933" max="8933" width="12" style="59" bestFit="1" customWidth="1"/>
    <col min="8934" max="8934" width="20.7109375" style="59" customWidth="1"/>
    <col min="8935" max="9179" width="9.140625" style="59"/>
    <col min="9180" max="9180" width="20.7109375" style="59" customWidth="1"/>
    <col min="9181" max="9183" width="9.7109375" style="59" customWidth="1"/>
    <col min="9184" max="9184" width="12" style="59" bestFit="1" customWidth="1"/>
    <col min="9185" max="9185" width="10.42578125" style="59" bestFit="1" customWidth="1"/>
    <col min="9186" max="9187" width="12" style="59" bestFit="1" customWidth="1"/>
    <col min="9188" max="9188" width="10.42578125" style="59" bestFit="1" customWidth="1"/>
    <col min="9189" max="9189" width="12" style="59" bestFit="1" customWidth="1"/>
    <col min="9190" max="9190" width="20.7109375" style="59" customWidth="1"/>
    <col min="9191" max="9435" width="9.140625" style="59"/>
    <col min="9436" max="9436" width="20.7109375" style="59" customWidth="1"/>
    <col min="9437" max="9439" width="9.7109375" style="59" customWidth="1"/>
    <col min="9440" max="9440" width="12" style="59" bestFit="1" customWidth="1"/>
    <col min="9441" max="9441" width="10.42578125" style="59" bestFit="1" customWidth="1"/>
    <col min="9442" max="9443" width="12" style="59" bestFit="1" customWidth="1"/>
    <col min="9444" max="9444" width="10.42578125" style="59" bestFit="1" customWidth="1"/>
    <col min="9445" max="9445" width="12" style="59" bestFit="1" customWidth="1"/>
    <col min="9446" max="9446" width="20.7109375" style="59" customWidth="1"/>
    <col min="9447" max="9691" width="9.140625" style="59"/>
    <col min="9692" max="9692" width="20.7109375" style="59" customWidth="1"/>
    <col min="9693" max="9695" width="9.7109375" style="59" customWidth="1"/>
    <col min="9696" max="9696" width="12" style="59" bestFit="1" customWidth="1"/>
    <col min="9697" max="9697" width="10.42578125" style="59" bestFit="1" customWidth="1"/>
    <col min="9698" max="9699" width="12" style="59" bestFit="1" customWidth="1"/>
    <col min="9700" max="9700" width="10.42578125" style="59" bestFit="1" customWidth="1"/>
    <col min="9701" max="9701" width="12" style="59" bestFit="1" customWidth="1"/>
    <col min="9702" max="9702" width="20.7109375" style="59" customWidth="1"/>
    <col min="9703" max="9947" width="9.140625" style="59"/>
    <col min="9948" max="9948" width="20.7109375" style="59" customWidth="1"/>
    <col min="9949" max="9951" width="9.7109375" style="59" customWidth="1"/>
    <col min="9952" max="9952" width="12" style="59" bestFit="1" customWidth="1"/>
    <col min="9953" max="9953" width="10.42578125" style="59" bestFit="1" customWidth="1"/>
    <col min="9954" max="9955" width="12" style="59" bestFit="1" customWidth="1"/>
    <col min="9956" max="9956" width="10.42578125" style="59" bestFit="1" customWidth="1"/>
    <col min="9957" max="9957" width="12" style="59" bestFit="1" customWidth="1"/>
    <col min="9958" max="9958" width="20.7109375" style="59" customWidth="1"/>
    <col min="9959" max="10203" width="9.140625" style="59"/>
    <col min="10204" max="10204" width="20.7109375" style="59" customWidth="1"/>
    <col min="10205" max="10207" width="9.7109375" style="59" customWidth="1"/>
    <col min="10208" max="10208" width="12" style="59" bestFit="1" customWidth="1"/>
    <col min="10209" max="10209" width="10.42578125" style="59" bestFit="1" customWidth="1"/>
    <col min="10210" max="10211" width="12" style="59" bestFit="1" customWidth="1"/>
    <col min="10212" max="10212" width="10.42578125" style="59" bestFit="1" customWidth="1"/>
    <col min="10213" max="10213" width="12" style="59" bestFit="1" customWidth="1"/>
    <col min="10214" max="10214" width="20.7109375" style="59" customWidth="1"/>
    <col min="10215" max="10459" width="9.140625" style="59"/>
    <col min="10460" max="10460" width="20.7109375" style="59" customWidth="1"/>
    <col min="10461" max="10463" width="9.7109375" style="59" customWidth="1"/>
    <col min="10464" max="10464" width="12" style="59" bestFit="1" customWidth="1"/>
    <col min="10465" max="10465" width="10.42578125" style="59" bestFit="1" customWidth="1"/>
    <col min="10466" max="10467" width="12" style="59" bestFit="1" customWidth="1"/>
    <col min="10468" max="10468" width="10.42578125" style="59" bestFit="1" customWidth="1"/>
    <col min="10469" max="10469" width="12" style="59" bestFit="1" customWidth="1"/>
    <col min="10470" max="10470" width="20.7109375" style="59" customWidth="1"/>
    <col min="10471" max="10715" width="9.140625" style="59"/>
    <col min="10716" max="10716" width="20.7109375" style="59" customWidth="1"/>
    <col min="10717" max="10719" width="9.7109375" style="59" customWidth="1"/>
    <col min="10720" max="10720" width="12" style="59" bestFit="1" customWidth="1"/>
    <col min="10721" max="10721" width="10.42578125" style="59" bestFit="1" customWidth="1"/>
    <col min="10722" max="10723" width="12" style="59" bestFit="1" customWidth="1"/>
    <col min="10724" max="10724" width="10.42578125" style="59" bestFit="1" customWidth="1"/>
    <col min="10725" max="10725" width="12" style="59" bestFit="1" customWidth="1"/>
    <col min="10726" max="10726" width="20.7109375" style="59" customWidth="1"/>
    <col min="10727" max="10971" width="9.140625" style="59"/>
    <col min="10972" max="10972" width="20.7109375" style="59" customWidth="1"/>
    <col min="10973" max="10975" width="9.7109375" style="59" customWidth="1"/>
    <col min="10976" max="10976" width="12" style="59" bestFit="1" customWidth="1"/>
    <col min="10977" max="10977" width="10.42578125" style="59" bestFit="1" customWidth="1"/>
    <col min="10978" max="10979" width="12" style="59" bestFit="1" customWidth="1"/>
    <col min="10980" max="10980" width="10.42578125" style="59" bestFit="1" customWidth="1"/>
    <col min="10981" max="10981" width="12" style="59" bestFit="1" customWidth="1"/>
    <col min="10982" max="10982" width="20.7109375" style="59" customWidth="1"/>
    <col min="10983" max="11227" width="9.140625" style="59"/>
    <col min="11228" max="11228" width="20.7109375" style="59" customWidth="1"/>
    <col min="11229" max="11231" width="9.7109375" style="59" customWidth="1"/>
    <col min="11232" max="11232" width="12" style="59" bestFit="1" customWidth="1"/>
    <col min="11233" max="11233" width="10.42578125" style="59" bestFit="1" customWidth="1"/>
    <col min="11234" max="11235" width="12" style="59" bestFit="1" customWidth="1"/>
    <col min="11236" max="11236" width="10.42578125" style="59" bestFit="1" customWidth="1"/>
    <col min="11237" max="11237" width="12" style="59" bestFit="1" customWidth="1"/>
    <col min="11238" max="11238" width="20.7109375" style="59" customWidth="1"/>
    <col min="11239" max="11483" width="9.140625" style="59"/>
    <col min="11484" max="11484" width="20.7109375" style="59" customWidth="1"/>
    <col min="11485" max="11487" width="9.7109375" style="59" customWidth="1"/>
    <col min="11488" max="11488" width="12" style="59" bestFit="1" customWidth="1"/>
    <col min="11489" max="11489" width="10.42578125" style="59" bestFit="1" customWidth="1"/>
    <col min="11490" max="11491" width="12" style="59" bestFit="1" customWidth="1"/>
    <col min="11492" max="11492" width="10.42578125" style="59" bestFit="1" customWidth="1"/>
    <col min="11493" max="11493" width="12" style="59" bestFit="1" customWidth="1"/>
    <col min="11494" max="11494" width="20.7109375" style="59" customWidth="1"/>
    <col min="11495" max="11739" width="9.140625" style="59"/>
    <col min="11740" max="11740" width="20.7109375" style="59" customWidth="1"/>
    <col min="11741" max="11743" width="9.7109375" style="59" customWidth="1"/>
    <col min="11744" max="11744" width="12" style="59" bestFit="1" customWidth="1"/>
    <col min="11745" max="11745" width="10.42578125" style="59" bestFit="1" customWidth="1"/>
    <col min="11746" max="11747" width="12" style="59" bestFit="1" customWidth="1"/>
    <col min="11748" max="11748" width="10.42578125" style="59" bestFit="1" customWidth="1"/>
    <col min="11749" max="11749" width="12" style="59" bestFit="1" customWidth="1"/>
    <col min="11750" max="11750" width="20.7109375" style="59" customWidth="1"/>
    <col min="11751" max="11995" width="9.140625" style="59"/>
    <col min="11996" max="11996" width="20.7109375" style="59" customWidth="1"/>
    <col min="11997" max="11999" width="9.7109375" style="59" customWidth="1"/>
    <col min="12000" max="12000" width="12" style="59" bestFit="1" customWidth="1"/>
    <col min="12001" max="12001" width="10.42578125" style="59" bestFit="1" customWidth="1"/>
    <col min="12002" max="12003" width="12" style="59" bestFit="1" customWidth="1"/>
    <col min="12004" max="12004" width="10.42578125" style="59" bestFit="1" customWidth="1"/>
    <col min="12005" max="12005" width="12" style="59" bestFit="1" customWidth="1"/>
    <col min="12006" max="12006" width="20.7109375" style="59" customWidth="1"/>
    <col min="12007" max="12251" width="9.140625" style="59"/>
    <col min="12252" max="12252" width="20.7109375" style="59" customWidth="1"/>
    <col min="12253" max="12255" width="9.7109375" style="59" customWidth="1"/>
    <col min="12256" max="12256" width="12" style="59" bestFit="1" customWidth="1"/>
    <col min="12257" max="12257" width="10.42578125" style="59" bestFit="1" customWidth="1"/>
    <col min="12258" max="12259" width="12" style="59" bestFit="1" customWidth="1"/>
    <col min="12260" max="12260" width="10.42578125" style="59" bestFit="1" customWidth="1"/>
    <col min="12261" max="12261" width="12" style="59" bestFit="1" customWidth="1"/>
    <col min="12262" max="12262" width="20.7109375" style="59" customWidth="1"/>
    <col min="12263" max="12507" width="9.140625" style="59"/>
    <col min="12508" max="12508" width="20.7109375" style="59" customWidth="1"/>
    <col min="12509" max="12511" width="9.7109375" style="59" customWidth="1"/>
    <col min="12512" max="12512" width="12" style="59" bestFit="1" customWidth="1"/>
    <col min="12513" max="12513" width="10.42578125" style="59" bestFit="1" customWidth="1"/>
    <col min="12514" max="12515" width="12" style="59" bestFit="1" customWidth="1"/>
    <col min="12516" max="12516" width="10.42578125" style="59" bestFit="1" customWidth="1"/>
    <col min="12517" max="12517" width="12" style="59" bestFit="1" customWidth="1"/>
    <col min="12518" max="12518" width="20.7109375" style="59" customWidth="1"/>
    <col min="12519" max="12763" width="9.140625" style="59"/>
    <col min="12764" max="12764" width="20.7109375" style="59" customWidth="1"/>
    <col min="12765" max="12767" width="9.7109375" style="59" customWidth="1"/>
    <col min="12768" max="12768" width="12" style="59" bestFit="1" customWidth="1"/>
    <col min="12769" max="12769" width="10.42578125" style="59" bestFit="1" customWidth="1"/>
    <col min="12770" max="12771" width="12" style="59" bestFit="1" customWidth="1"/>
    <col min="12772" max="12772" width="10.42578125" style="59" bestFit="1" customWidth="1"/>
    <col min="12773" max="12773" width="12" style="59" bestFit="1" customWidth="1"/>
    <col min="12774" max="12774" width="20.7109375" style="59" customWidth="1"/>
    <col min="12775" max="13019" width="9.140625" style="59"/>
    <col min="13020" max="13020" width="20.7109375" style="59" customWidth="1"/>
    <col min="13021" max="13023" width="9.7109375" style="59" customWidth="1"/>
    <col min="13024" max="13024" width="12" style="59" bestFit="1" customWidth="1"/>
    <col min="13025" max="13025" width="10.42578125" style="59" bestFit="1" customWidth="1"/>
    <col min="13026" max="13027" width="12" style="59" bestFit="1" customWidth="1"/>
    <col min="13028" max="13028" width="10.42578125" style="59" bestFit="1" customWidth="1"/>
    <col min="13029" max="13029" width="12" style="59" bestFit="1" customWidth="1"/>
    <col min="13030" max="13030" width="20.7109375" style="59" customWidth="1"/>
    <col min="13031" max="13275" width="9.140625" style="59"/>
    <col min="13276" max="13276" width="20.7109375" style="59" customWidth="1"/>
    <col min="13277" max="13279" width="9.7109375" style="59" customWidth="1"/>
    <col min="13280" max="13280" width="12" style="59" bestFit="1" customWidth="1"/>
    <col min="13281" max="13281" width="10.42578125" style="59" bestFit="1" customWidth="1"/>
    <col min="13282" max="13283" width="12" style="59" bestFit="1" customWidth="1"/>
    <col min="13284" max="13284" width="10.42578125" style="59" bestFit="1" customWidth="1"/>
    <col min="13285" max="13285" width="12" style="59" bestFit="1" customWidth="1"/>
    <col min="13286" max="13286" width="20.7109375" style="59" customWidth="1"/>
    <col min="13287" max="13531" width="9.140625" style="59"/>
    <col min="13532" max="13532" width="20.7109375" style="59" customWidth="1"/>
    <col min="13533" max="13535" width="9.7109375" style="59" customWidth="1"/>
    <col min="13536" max="13536" width="12" style="59" bestFit="1" customWidth="1"/>
    <col min="13537" max="13537" width="10.42578125" style="59" bestFit="1" customWidth="1"/>
    <col min="13538" max="13539" width="12" style="59" bestFit="1" customWidth="1"/>
    <col min="13540" max="13540" width="10.42578125" style="59" bestFit="1" customWidth="1"/>
    <col min="13541" max="13541" width="12" style="59" bestFit="1" customWidth="1"/>
    <col min="13542" max="13542" width="20.7109375" style="59" customWidth="1"/>
    <col min="13543" max="13787" width="9.140625" style="59"/>
    <col min="13788" max="13788" width="20.7109375" style="59" customWidth="1"/>
    <col min="13789" max="13791" width="9.7109375" style="59" customWidth="1"/>
    <col min="13792" max="13792" width="12" style="59" bestFit="1" customWidth="1"/>
    <col min="13793" max="13793" width="10.42578125" style="59" bestFit="1" customWidth="1"/>
    <col min="13794" max="13795" width="12" style="59" bestFit="1" customWidth="1"/>
    <col min="13796" max="13796" width="10.42578125" style="59" bestFit="1" customWidth="1"/>
    <col min="13797" max="13797" width="12" style="59" bestFit="1" customWidth="1"/>
    <col min="13798" max="13798" width="20.7109375" style="59" customWidth="1"/>
    <col min="13799" max="14043" width="9.140625" style="59"/>
    <col min="14044" max="14044" width="20.7109375" style="59" customWidth="1"/>
    <col min="14045" max="14047" width="9.7109375" style="59" customWidth="1"/>
    <col min="14048" max="14048" width="12" style="59" bestFit="1" customWidth="1"/>
    <col min="14049" max="14049" width="10.42578125" style="59" bestFit="1" customWidth="1"/>
    <col min="14050" max="14051" width="12" style="59" bestFit="1" customWidth="1"/>
    <col min="14052" max="14052" width="10.42578125" style="59" bestFit="1" customWidth="1"/>
    <col min="14053" max="14053" width="12" style="59" bestFit="1" customWidth="1"/>
    <col min="14054" max="14054" width="20.7109375" style="59" customWidth="1"/>
    <col min="14055" max="14299" width="9.140625" style="59"/>
    <col min="14300" max="14300" width="20.7109375" style="59" customWidth="1"/>
    <col min="14301" max="14303" width="9.7109375" style="59" customWidth="1"/>
    <col min="14304" max="14304" width="12" style="59" bestFit="1" customWidth="1"/>
    <col min="14305" max="14305" width="10.42578125" style="59" bestFit="1" customWidth="1"/>
    <col min="14306" max="14307" width="12" style="59" bestFit="1" customWidth="1"/>
    <col min="14308" max="14308" width="10.42578125" style="59" bestFit="1" customWidth="1"/>
    <col min="14309" max="14309" width="12" style="59" bestFit="1" customWidth="1"/>
    <col min="14310" max="14310" width="20.7109375" style="59" customWidth="1"/>
    <col min="14311" max="14555" width="9.140625" style="59"/>
    <col min="14556" max="14556" width="20.7109375" style="59" customWidth="1"/>
    <col min="14557" max="14559" width="9.7109375" style="59" customWidth="1"/>
    <col min="14560" max="14560" width="12" style="59" bestFit="1" customWidth="1"/>
    <col min="14561" max="14561" width="10.42578125" style="59" bestFit="1" customWidth="1"/>
    <col min="14562" max="14563" width="12" style="59" bestFit="1" customWidth="1"/>
    <col min="14564" max="14564" width="10.42578125" style="59" bestFit="1" customWidth="1"/>
    <col min="14565" max="14565" width="12" style="59" bestFit="1" customWidth="1"/>
    <col min="14566" max="14566" width="20.7109375" style="59" customWidth="1"/>
    <col min="14567" max="14811" width="9.140625" style="59"/>
    <col min="14812" max="14812" width="20.7109375" style="59" customWidth="1"/>
    <col min="14813" max="14815" width="9.7109375" style="59" customWidth="1"/>
    <col min="14816" max="14816" width="12" style="59" bestFit="1" customWidth="1"/>
    <col min="14817" max="14817" width="10.42578125" style="59" bestFit="1" customWidth="1"/>
    <col min="14818" max="14819" width="12" style="59" bestFit="1" customWidth="1"/>
    <col min="14820" max="14820" width="10.42578125" style="59" bestFit="1" customWidth="1"/>
    <col min="14821" max="14821" width="12" style="59" bestFit="1" customWidth="1"/>
    <col min="14822" max="14822" width="20.7109375" style="59" customWidth="1"/>
    <col min="14823" max="15067" width="9.140625" style="59"/>
    <col min="15068" max="15068" width="20.7109375" style="59" customWidth="1"/>
    <col min="15069" max="15071" width="9.7109375" style="59" customWidth="1"/>
    <col min="15072" max="15072" width="12" style="59" bestFit="1" customWidth="1"/>
    <col min="15073" max="15073" width="10.42578125" style="59" bestFit="1" customWidth="1"/>
    <col min="15074" max="15075" width="12" style="59" bestFit="1" customWidth="1"/>
    <col min="15076" max="15076" width="10.42578125" style="59" bestFit="1" customWidth="1"/>
    <col min="15077" max="15077" width="12" style="59" bestFit="1" customWidth="1"/>
    <col min="15078" max="15078" width="20.7109375" style="59" customWidth="1"/>
    <col min="15079" max="15323" width="9.140625" style="59"/>
    <col min="15324" max="15324" width="20.7109375" style="59" customWidth="1"/>
    <col min="15325" max="15327" width="9.7109375" style="59" customWidth="1"/>
    <col min="15328" max="15328" width="12" style="59" bestFit="1" customWidth="1"/>
    <col min="15329" max="15329" width="10.42578125" style="59" bestFit="1" customWidth="1"/>
    <col min="15330" max="15331" width="12" style="59" bestFit="1" customWidth="1"/>
    <col min="15332" max="15332" width="10.42578125" style="59" bestFit="1" customWidth="1"/>
    <col min="15333" max="15333" width="12" style="59" bestFit="1" customWidth="1"/>
    <col min="15334" max="15334" width="20.7109375" style="59" customWidth="1"/>
    <col min="15335" max="15579" width="9.140625" style="59"/>
    <col min="15580" max="15580" width="20.7109375" style="59" customWidth="1"/>
    <col min="15581" max="15583" width="9.7109375" style="59" customWidth="1"/>
    <col min="15584" max="15584" width="12" style="59" bestFit="1" customWidth="1"/>
    <col min="15585" max="15585" width="10.42578125" style="59" bestFit="1" customWidth="1"/>
    <col min="15586" max="15587" width="12" style="59" bestFit="1" customWidth="1"/>
    <col min="15588" max="15588" width="10.42578125" style="59" bestFit="1" customWidth="1"/>
    <col min="15589" max="15589" width="12" style="59" bestFit="1" customWidth="1"/>
    <col min="15590" max="15590" width="20.7109375" style="59" customWidth="1"/>
    <col min="15591" max="15835" width="9.140625" style="59"/>
    <col min="15836" max="15836" width="20.7109375" style="59" customWidth="1"/>
    <col min="15837" max="15839" width="9.7109375" style="59" customWidth="1"/>
    <col min="15840" max="15840" width="12" style="59" bestFit="1" customWidth="1"/>
    <col min="15841" max="15841" width="10.42578125" style="59" bestFit="1" customWidth="1"/>
    <col min="15842" max="15843" width="12" style="59" bestFit="1" customWidth="1"/>
    <col min="15844" max="15844" width="10.42578125" style="59" bestFit="1" customWidth="1"/>
    <col min="15845" max="15845" width="12" style="59" bestFit="1" customWidth="1"/>
    <col min="15846" max="15846" width="20.7109375" style="59" customWidth="1"/>
    <col min="15847" max="16091" width="9.140625" style="59"/>
    <col min="16092" max="16092" width="20.7109375" style="59" customWidth="1"/>
    <col min="16093" max="16095" width="9.7109375" style="59" customWidth="1"/>
    <col min="16096" max="16096" width="12" style="59" bestFit="1" customWidth="1"/>
    <col min="16097" max="16097" width="10.42578125" style="59" bestFit="1" customWidth="1"/>
    <col min="16098" max="16099" width="12" style="59" bestFit="1" customWidth="1"/>
    <col min="16100" max="16100" width="10.42578125" style="59" bestFit="1" customWidth="1"/>
    <col min="16101" max="16101" width="12" style="59" bestFit="1" customWidth="1"/>
    <col min="16102" max="16102" width="20.7109375" style="59" customWidth="1"/>
    <col min="16103" max="16347" width="9.140625" style="59"/>
    <col min="16348" max="16351" width="9.140625" style="59" customWidth="1"/>
    <col min="16352" max="16384" width="9.140625" style="59"/>
  </cols>
  <sheetData>
    <row r="1" spans="1:10" s="3" customFormat="1" ht="30.75">
      <c r="A1" s="370" t="s">
        <v>103</v>
      </c>
      <c r="B1" s="370"/>
      <c r="C1" s="370"/>
      <c r="D1" s="370"/>
      <c r="E1" s="370"/>
      <c r="F1" s="371"/>
      <c r="G1" s="371"/>
      <c r="H1" s="371"/>
      <c r="I1" s="371"/>
      <c r="J1" s="372" t="s">
        <v>102</v>
      </c>
    </row>
    <row r="2" spans="1:10" s="3" customFormat="1" ht="12" customHeight="1">
      <c r="A2" s="64"/>
      <c r="B2" s="64"/>
      <c r="C2" s="64"/>
      <c r="D2" s="64"/>
      <c r="E2" s="64"/>
      <c r="F2" s="65"/>
      <c r="G2" s="65"/>
      <c r="H2" s="65"/>
      <c r="I2" s="65"/>
      <c r="J2" s="65"/>
    </row>
    <row r="3" spans="1:10" s="45" customFormat="1" ht="17.25" customHeight="1">
      <c r="A3" s="724" t="s">
        <v>93</v>
      </c>
      <c r="B3" s="724"/>
      <c r="C3" s="724"/>
      <c r="D3" s="724"/>
      <c r="E3" s="724"/>
      <c r="F3" s="724"/>
      <c r="G3" s="724"/>
      <c r="H3" s="724"/>
      <c r="I3" s="724"/>
      <c r="J3" s="724"/>
    </row>
    <row r="4" spans="1:10" s="47" customFormat="1" ht="21.75" customHeight="1">
      <c r="A4" s="744" t="s">
        <v>543</v>
      </c>
      <c r="B4" s="745"/>
      <c r="C4" s="745"/>
      <c r="D4" s="745"/>
      <c r="E4" s="745"/>
      <c r="F4" s="745"/>
      <c r="G4" s="745"/>
      <c r="H4" s="745"/>
      <c r="I4" s="745"/>
      <c r="J4" s="745"/>
    </row>
    <row r="5" spans="1:10" s="45" customFormat="1" ht="20.25" customHeight="1">
      <c r="A5" s="746" t="s">
        <v>310</v>
      </c>
      <c r="B5" s="746"/>
      <c r="C5" s="746"/>
      <c r="D5" s="746"/>
      <c r="E5" s="746"/>
      <c r="F5" s="746"/>
      <c r="G5" s="746"/>
      <c r="H5" s="746"/>
      <c r="I5" s="746"/>
      <c r="J5" s="746"/>
    </row>
    <row r="6" spans="1:10" s="47" customFormat="1" ht="14.25" customHeight="1">
      <c r="A6" s="747" t="s">
        <v>544</v>
      </c>
      <c r="B6" s="747"/>
      <c r="C6" s="747"/>
      <c r="D6" s="747"/>
      <c r="E6" s="747"/>
      <c r="F6" s="747"/>
      <c r="G6" s="747"/>
      <c r="H6" s="747"/>
      <c r="I6" s="747"/>
      <c r="J6" s="747"/>
    </row>
    <row r="7" spans="1:10" s="45" customFormat="1" ht="17.25" customHeight="1">
      <c r="A7" s="14" t="s">
        <v>41</v>
      </c>
      <c r="B7" s="14"/>
      <c r="C7" s="14"/>
      <c r="D7" s="14"/>
      <c r="E7" s="14"/>
      <c r="F7" s="15"/>
      <c r="G7" s="15"/>
      <c r="H7" s="15"/>
      <c r="I7" s="48"/>
      <c r="J7" s="16" t="s">
        <v>266</v>
      </c>
    </row>
    <row r="8" spans="1:10" s="50" customFormat="1" ht="31.5" customHeight="1">
      <c r="A8" s="741" t="s">
        <v>94</v>
      </c>
      <c r="B8" s="756" t="s">
        <v>527</v>
      </c>
      <c r="C8" s="757"/>
      <c r="D8" s="757"/>
      <c r="E8" s="758"/>
      <c r="F8" s="753" t="s">
        <v>546</v>
      </c>
      <c r="G8" s="754"/>
      <c r="H8" s="754"/>
      <c r="I8" s="755"/>
      <c r="J8" s="748" t="s">
        <v>234</v>
      </c>
    </row>
    <row r="9" spans="1:10" s="50" customFormat="1" ht="38.25" customHeight="1">
      <c r="A9" s="742"/>
      <c r="B9" s="353" t="s">
        <v>391</v>
      </c>
      <c r="C9" s="353" t="s">
        <v>425</v>
      </c>
      <c r="D9" s="353" t="s">
        <v>392</v>
      </c>
      <c r="E9" s="751" t="s">
        <v>390</v>
      </c>
      <c r="F9" s="353" t="s">
        <v>391</v>
      </c>
      <c r="G9" s="353" t="s">
        <v>425</v>
      </c>
      <c r="H9" s="353" t="s">
        <v>392</v>
      </c>
      <c r="I9" s="751" t="s">
        <v>390</v>
      </c>
      <c r="J9" s="749"/>
    </row>
    <row r="10" spans="1:10" s="50" customFormat="1" ht="30" customHeight="1">
      <c r="A10" s="743"/>
      <c r="B10" s="354" t="s">
        <v>393</v>
      </c>
      <c r="C10" s="354" t="s">
        <v>472</v>
      </c>
      <c r="D10" s="354" t="s">
        <v>394</v>
      </c>
      <c r="E10" s="752"/>
      <c r="F10" s="354" t="s">
        <v>393</v>
      </c>
      <c r="G10" s="354" t="s">
        <v>472</v>
      </c>
      <c r="H10" s="354" t="s">
        <v>394</v>
      </c>
      <c r="I10" s="752"/>
      <c r="J10" s="750"/>
    </row>
    <row r="11" spans="1:10" s="53" customFormat="1" ht="23.25" customHeight="1" thickBot="1">
      <c r="A11" s="66" t="s">
        <v>88</v>
      </c>
      <c r="B11" s="51">
        <v>132358</v>
      </c>
      <c r="C11" s="51">
        <v>248263</v>
      </c>
      <c r="D11" s="51">
        <v>77</v>
      </c>
      <c r="E11" s="52">
        <f t="shared" ref="E11:E21" si="0">SUM(B11:D11)</f>
        <v>380698</v>
      </c>
      <c r="F11" s="51">
        <v>107330</v>
      </c>
      <c r="G11" s="51">
        <v>201364</v>
      </c>
      <c r="H11" s="51">
        <v>108</v>
      </c>
      <c r="I11" s="52">
        <f t="shared" ref="I11:I20" si="1">SUM(F11:H11)</f>
        <v>308802</v>
      </c>
      <c r="J11" s="115" t="s">
        <v>126</v>
      </c>
    </row>
    <row r="12" spans="1:10" s="53" customFormat="1" ht="23.25" customHeight="1" thickBot="1">
      <c r="A12" s="67" t="s">
        <v>89</v>
      </c>
      <c r="B12" s="54">
        <v>68809</v>
      </c>
      <c r="C12" s="54">
        <v>382302</v>
      </c>
      <c r="D12" s="54">
        <v>1555</v>
      </c>
      <c r="E12" s="55">
        <f t="shared" si="0"/>
        <v>452666</v>
      </c>
      <c r="F12" s="54">
        <v>54112</v>
      </c>
      <c r="G12" s="54">
        <v>297540</v>
      </c>
      <c r="H12" s="54">
        <v>12</v>
      </c>
      <c r="I12" s="55">
        <f t="shared" si="1"/>
        <v>351664</v>
      </c>
      <c r="J12" s="96" t="s">
        <v>70</v>
      </c>
    </row>
    <row r="13" spans="1:10" s="53" customFormat="1" ht="23.25" customHeight="1" thickBot="1">
      <c r="A13" s="66" t="s">
        <v>90</v>
      </c>
      <c r="B13" s="51">
        <v>215738</v>
      </c>
      <c r="C13" s="51">
        <v>44392</v>
      </c>
      <c r="D13" s="51">
        <v>1676</v>
      </c>
      <c r="E13" s="52">
        <f t="shared" si="0"/>
        <v>261806</v>
      </c>
      <c r="F13" s="51">
        <v>202660</v>
      </c>
      <c r="G13" s="51">
        <v>60765</v>
      </c>
      <c r="H13" s="51">
        <v>154</v>
      </c>
      <c r="I13" s="52">
        <f t="shared" si="1"/>
        <v>263579</v>
      </c>
      <c r="J13" s="115" t="s">
        <v>71</v>
      </c>
    </row>
    <row r="14" spans="1:10" s="53" customFormat="1" ht="23.25" customHeight="1" thickBot="1">
      <c r="A14" s="67" t="s">
        <v>366</v>
      </c>
      <c r="B14" s="54">
        <v>864772</v>
      </c>
      <c r="C14" s="54">
        <v>93942</v>
      </c>
      <c r="D14" s="54">
        <v>57258</v>
      </c>
      <c r="E14" s="55">
        <f t="shared" si="0"/>
        <v>1015972</v>
      </c>
      <c r="F14" s="54">
        <v>878093</v>
      </c>
      <c r="G14" s="54">
        <v>117874</v>
      </c>
      <c r="H14" s="54">
        <v>5354</v>
      </c>
      <c r="I14" s="55">
        <f t="shared" si="1"/>
        <v>1001321</v>
      </c>
      <c r="J14" s="96" t="s">
        <v>72</v>
      </c>
    </row>
    <row r="15" spans="1:10" s="53" customFormat="1" ht="23.25" customHeight="1" thickBot="1">
      <c r="A15" s="66" t="s">
        <v>367</v>
      </c>
      <c r="B15" s="51">
        <v>55737</v>
      </c>
      <c r="C15" s="51">
        <v>3316</v>
      </c>
      <c r="D15" s="51">
        <v>4454</v>
      </c>
      <c r="E15" s="52">
        <f t="shared" si="0"/>
        <v>63507</v>
      </c>
      <c r="F15" s="51">
        <v>60448</v>
      </c>
      <c r="G15" s="51">
        <v>3557</v>
      </c>
      <c r="H15" s="51">
        <v>130</v>
      </c>
      <c r="I15" s="52">
        <f t="shared" si="1"/>
        <v>64135</v>
      </c>
      <c r="J15" s="115" t="s">
        <v>279</v>
      </c>
    </row>
    <row r="16" spans="1:10" s="53" customFormat="1" ht="23.25" customHeight="1" thickBot="1">
      <c r="A16" s="67" t="s">
        <v>78</v>
      </c>
      <c r="B16" s="54">
        <v>243171</v>
      </c>
      <c r="C16" s="54">
        <v>4535</v>
      </c>
      <c r="D16" s="54">
        <v>147092</v>
      </c>
      <c r="E16" s="55">
        <f t="shared" si="0"/>
        <v>394798</v>
      </c>
      <c r="F16" s="54">
        <v>196975</v>
      </c>
      <c r="G16" s="54">
        <v>4622</v>
      </c>
      <c r="H16" s="54">
        <v>12442</v>
      </c>
      <c r="I16" s="55">
        <f t="shared" si="1"/>
        <v>214039</v>
      </c>
      <c r="J16" s="96" t="s">
        <v>73</v>
      </c>
    </row>
    <row r="17" spans="1:12" s="53" customFormat="1" ht="23.25" customHeight="1" thickBot="1">
      <c r="A17" s="66" t="s">
        <v>368</v>
      </c>
      <c r="B17" s="51">
        <v>75629</v>
      </c>
      <c r="C17" s="51">
        <v>2967</v>
      </c>
      <c r="D17" s="51">
        <v>6839</v>
      </c>
      <c r="E17" s="52">
        <f t="shared" si="0"/>
        <v>85435</v>
      </c>
      <c r="F17" s="51">
        <v>72260</v>
      </c>
      <c r="G17" s="51">
        <v>3096</v>
      </c>
      <c r="H17" s="51">
        <v>179</v>
      </c>
      <c r="I17" s="52">
        <f t="shared" si="1"/>
        <v>75535</v>
      </c>
      <c r="J17" s="115" t="s">
        <v>214</v>
      </c>
    </row>
    <row r="18" spans="1:12" s="53" customFormat="1" ht="38.25" thickBot="1">
      <c r="A18" s="67" t="s">
        <v>369</v>
      </c>
      <c r="B18" s="54">
        <v>9372</v>
      </c>
      <c r="C18" s="54">
        <v>151</v>
      </c>
      <c r="D18" s="54">
        <v>2792</v>
      </c>
      <c r="E18" s="55">
        <f t="shared" si="0"/>
        <v>12315</v>
      </c>
      <c r="F18" s="54">
        <v>9509</v>
      </c>
      <c r="G18" s="54">
        <v>193</v>
      </c>
      <c r="H18" s="54">
        <v>58</v>
      </c>
      <c r="I18" s="55">
        <f t="shared" si="1"/>
        <v>9760</v>
      </c>
      <c r="J18" s="96" t="s">
        <v>215</v>
      </c>
    </row>
    <row r="19" spans="1:12" s="53" customFormat="1" ht="23.25" customHeight="1" thickBot="1">
      <c r="A19" s="66" t="s">
        <v>378</v>
      </c>
      <c r="B19" s="51">
        <v>24982</v>
      </c>
      <c r="C19" s="51">
        <v>315</v>
      </c>
      <c r="D19" s="51">
        <v>4692</v>
      </c>
      <c r="E19" s="52">
        <f t="shared" si="0"/>
        <v>29989</v>
      </c>
      <c r="F19" s="51">
        <v>23604</v>
      </c>
      <c r="G19" s="51">
        <v>269</v>
      </c>
      <c r="H19" s="51">
        <v>26</v>
      </c>
      <c r="I19" s="52">
        <f t="shared" si="1"/>
        <v>23899</v>
      </c>
      <c r="J19" s="115" t="s">
        <v>216</v>
      </c>
    </row>
    <row r="20" spans="1:12" s="53" customFormat="1" ht="23.25" customHeight="1" thickBot="1">
      <c r="A20" s="67" t="s">
        <v>95</v>
      </c>
      <c r="B20" s="54">
        <v>18379</v>
      </c>
      <c r="C20" s="54">
        <v>445</v>
      </c>
      <c r="D20" s="54">
        <v>668</v>
      </c>
      <c r="E20" s="55">
        <f t="shared" si="0"/>
        <v>19492</v>
      </c>
      <c r="F20" s="54">
        <v>18359</v>
      </c>
      <c r="G20" s="54">
        <v>360</v>
      </c>
      <c r="H20" s="54">
        <v>15</v>
      </c>
      <c r="I20" s="55">
        <f t="shared" si="1"/>
        <v>18734</v>
      </c>
      <c r="J20" s="96" t="s">
        <v>217</v>
      </c>
    </row>
    <row r="21" spans="1:12" s="53" customFormat="1" ht="23.25" customHeight="1">
      <c r="A21" s="68" t="s">
        <v>79</v>
      </c>
      <c r="B21" s="56">
        <v>6141</v>
      </c>
      <c r="C21" s="56">
        <v>1278</v>
      </c>
      <c r="D21" s="56">
        <v>4</v>
      </c>
      <c r="E21" s="57">
        <f t="shared" si="0"/>
        <v>7423</v>
      </c>
      <c r="F21" s="56">
        <v>5738</v>
      </c>
      <c r="G21" s="56">
        <v>1235</v>
      </c>
      <c r="H21" s="56">
        <v>7</v>
      </c>
      <c r="I21" s="57">
        <f>SUM(F21:H21)</f>
        <v>6980</v>
      </c>
      <c r="J21" s="116" t="s">
        <v>74</v>
      </c>
    </row>
    <row r="22" spans="1:12" s="53" customFormat="1" ht="23.25" customHeight="1">
      <c r="A22" s="69" t="s">
        <v>11</v>
      </c>
      <c r="B22" s="58">
        <f t="shared" ref="B22:I22" si="2">SUM(B11:B21)</f>
        <v>1715088</v>
      </c>
      <c r="C22" s="58">
        <f t="shared" si="2"/>
        <v>781906</v>
      </c>
      <c r="D22" s="58">
        <f t="shared" si="2"/>
        <v>227107</v>
      </c>
      <c r="E22" s="58">
        <f t="shared" si="2"/>
        <v>2724101</v>
      </c>
      <c r="F22" s="58">
        <f t="shared" si="2"/>
        <v>1629088</v>
      </c>
      <c r="G22" s="58">
        <f t="shared" si="2"/>
        <v>690875</v>
      </c>
      <c r="H22" s="58">
        <f t="shared" si="2"/>
        <v>18485</v>
      </c>
      <c r="I22" s="58">
        <f t="shared" si="2"/>
        <v>2338448</v>
      </c>
      <c r="J22" s="117" t="s">
        <v>12</v>
      </c>
      <c r="L22" s="303"/>
    </row>
    <row r="23" spans="1:12" s="53" customFormat="1" ht="23.25" customHeight="1">
      <c r="A23" s="469"/>
      <c r="B23" s="470"/>
      <c r="C23" s="470"/>
      <c r="D23" s="470"/>
      <c r="E23" s="470"/>
      <c r="F23" s="470"/>
      <c r="G23" s="470"/>
      <c r="H23" s="470"/>
      <c r="I23" s="470"/>
      <c r="J23" s="471"/>
    </row>
    <row r="24" spans="1:12" ht="21.75">
      <c r="A24" s="736" t="s">
        <v>442</v>
      </c>
      <c r="B24" s="736"/>
      <c r="C24" s="736"/>
      <c r="D24" s="736"/>
      <c r="E24" s="736"/>
      <c r="F24" s="736"/>
      <c r="G24" s="736"/>
      <c r="H24" s="736"/>
      <c r="I24" s="736"/>
      <c r="J24" s="736"/>
    </row>
    <row r="25" spans="1:12" ht="21.75">
      <c r="A25" s="737" t="s">
        <v>541</v>
      </c>
      <c r="B25" s="736"/>
      <c r="C25" s="736"/>
      <c r="D25" s="736"/>
      <c r="E25" s="736"/>
      <c r="F25" s="736"/>
      <c r="G25" s="736"/>
      <c r="H25" s="736"/>
      <c r="I25" s="736"/>
      <c r="J25" s="736"/>
    </row>
    <row r="26" spans="1:12" ht="15">
      <c r="A26" s="738" t="s">
        <v>443</v>
      </c>
      <c r="B26" s="738"/>
      <c r="C26" s="738"/>
      <c r="D26" s="738"/>
      <c r="E26" s="738"/>
      <c r="F26" s="738"/>
      <c r="G26" s="738"/>
      <c r="H26" s="738"/>
      <c r="I26" s="738"/>
      <c r="J26" s="738"/>
    </row>
    <row r="27" spans="1:12" ht="15">
      <c r="A27" s="738" t="s">
        <v>547</v>
      </c>
      <c r="B27" s="738"/>
      <c r="C27" s="738"/>
      <c r="D27" s="738"/>
      <c r="E27" s="738"/>
      <c r="F27" s="738"/>
      <c r="G27" s="738"/>
      <c r="H27" s="738"/>
      <c r="I27" s="738"/>
      <c r="J27" s="738"/>
    </row>
    <row r="28" spans="1:12" ht="24.95" customHeight="1">
      <c r="A28" s="71"/>
      <c r="B28" s="71"/>
      <c r="C28" s="71"/>
      <c r="D28" s="71"/>
      <c r="E28" s="71"/>
      <c r="F28" s="71"/>
      <c r="G28" s="71"/>
      <c r="H28" s="71"/>
      <c r="I28" s="71"/>
      <c r="J28" s="71"/>
    </row>
    <row r="29" spans="1:12" ht="24.95" customHeight="1">
      <c r="A29" s="71"/>
      <c r="B29" s="71"/>
      <c r="C29" s="71"/>
      <c r="D29" s="71"/>
      <c r="E29" s="71"/>
      <c r="F29" s="71"/>
      <c r="G29" s="71"/>
      <c r="H29" s="71"/>
      <c r="I29" s="71"/>
      <c r="J29" s="71"/>
    </row>
    <row r="30" spans="1:12" ht="24.95" customHeight="1">
      <c r="A30" s="71"/>
      <c r="B30" s="71"/>
      <c r="C30" s="71"/>
      <c r="D30" s="71"/>
      <c r="E30" s="71"/>
      <c r="F30" s="71"/>
      <c r="G30" s="71"/>
      <c r="H30" s="71"/>
      <c r="I30" s="71"/>
      <c r="J30" s="71"/>
    </row>
    <row r="31" spans="1:12" ht="24.95" customHeight="1">
      <c r="A31" s="71"/>
      <c r="B31" s="71"/>
      <c r="C31" s="71"/>
      <c r="D31" s="71"/>
      <c r="E31" s="71"/>
      <c r="F31" s="71"/>
      <c r="G31" s="71"/>
      <c r="H31" s="71"/>
      <c r="I31" s="71"/>
      <c r="J31" s="71"/>
    </row>
    <row r="32" spans="1:12" ht="24.95" customHeight="1">
      <c r="A32" s="71"/>
      <c r="B32" s="71"/>
      <c r="C32" s="71"/>
      <c r="D32" s="71"/>
      <c r="E32" s="71"/>
      <c r="F32" s="71"/>
      <c r="G32" s="71"/>
      <c r="H32" s="71"/>
      <c r="I32" s="71"/>
      <c r="J32" s="71"/>
    </row>
    <row r="33" spans="1:10" ht="24.95" customHeight="1">
      <c r="A33" s="71"/>
      <c r="B33" s="71"/>
      <c r="C33" s="71"/>
      <c r="D33" s="71"/>
      <c r="E33" s="71"/>
      <c r="F33" s="71"/>
      <c r="G33" s="71"/>
      <c r="H33" s="71"/>
      <c r="I33" s="71"/>
      <c r="J33" s="71"/>
    </row>
    <row r="34" spans="1:10" ht="24.95" customHeight="1">
      <c r="A34" s="71"/>
      <c r="B34" s="71"/>
      <c r="C34" s="71"/>
      <c r="D34" s="71"/>
      <c r="E34" s="71"/>
      <c r="F34" s="71"/>
      <c r="G34" s="71"/>
      <c r="H34" s="71"/>
      <c r="I34" s="71"/>
      <c r="J34" s="71"/>
    </row>
    <row r="35" spans="1:10" ht="24.95" customHeight="1">
      <c r="A35" s="71"/>
      <c r="B35" s="71"/>
      <c r="C35" s="71"/>
      <c r="D35" s="71"/>
      <c r="E35" s="71"/>
      <c r="F35" s="71"/>
      <c r="G35" s="71"/>
      <c r="H35" s="71"/>
      <c r="I35" s="71"/>
      <c r="J35" s="71"/>
    </row>
    <row r="36" spans="1:10" ht="24.95" customHeight="1">
      <c r="A36" s="71"/>
      <c r="B36" s="71"/>
      <c r="C36" s="71"/>
      <c r="D36" s="71"/>
      <c r="E36" s="71"/>
      <c r="F36" s="71"/>
      <c r="G36" s="71"/>
      <c r="H36" s="71"/>
      <c r="I36" s="71"/>
      <c r="J36" s="71"/>
    </row>
    <row r="37" spans="1:10" ht="24.95" customHeight="1">
      <c r="A37" s="71"/>
      <c r="B37" s="71"/>
      <c r="C37" s="71"/>
      <c r="D37" s="71"/>
      <c r="E37" s="71"/>
      <c r="F37" s="71"/>
      <c r="G37" s="71"/>
      <c r="H37" s="71"/>
      <c r="I37" s="71"/>
      <c r="J37" s="71"/>
    </row>
    <row r="38" spans="1:10" ht="18" customHeight="1">
      <c r="A38" s="71"/>
      <c r="B38" s="71"/>
      <c r="C38" s="71"/>
      <c r="D38" s="71"/>
      <c r="E38" s="71"/>
      <c r="F38" s="71"/>
      <c r="G38" s="71"/>
      <c r="H38" s="71"/>
      <c r="I38" s="71"/>
      <c r="J38" s="71"/>
    </row>
    <row r="39" spans="1:10" ht="29.25" customHeight="1">
      <c r="A39" s="71"/>
      <c r="B39" s="71"/>
      <c r="C39" s="71"/>
      <c r="D39" s="71"/>
      <c r="E39" s="71"/>
      <c r="F39" s="71"/>
      <c r="G39" s="71"/>
      <c r="H39" s="71"/>
      <c r="I39" s="71"/>
      <c r="J39" s="71"/>
    </row>
    <row r="40" spans="1:10" ht="24.95" customHeight="1">
      <c r="A40" s="71"/>
      <c r="B40" s="71"/>
      <c r="C40" s="71"/>
      <c r="D40" s="71"/>
      <c r="E40" s="71"/>
      <c r="F40" s="71"/>
      <c r="G40" s="71"/>
      <c r="H40" s="71"/>
      <c r="I40" s="71"/>
      <c r="J40" s="71"/>
    </row>
    <row r="41" spans="1:10" ht="24.95" customHeight="1">
      <c r="A41" s="71"/>
      <c r="B41" s="71"/>
      <c r="C41" s="71"/>
      <c r="D41" s="71"/>
      <c r="E41" s="71"/>
      <c r="F41" s="71"/>
      <c r="G41" s="71"/>
      <c r="H41" s="71"/>
      <c r="I41" s="71"/>
      <c r="J41" s="71"/>
    </row>
    <row r="42" spans="1:10" ht="24.95" customHeight="1">
      <c r="A42" s="71"/>
      <c r="B42" s="71"/>
      <c r="C42" s="71"/>
      <c r="D42" s="71"/>
      <c r="E42" s="71"/>
      <c r="F42" s="71"/>
      <c r="G42" s="71"/>
      <c r="H42" s="71"/>
      <c r="I42" s="71"/>
      <c r="J42" s="71"/>
    </row>
    <row r="43" spans="1:10" ht="24.95" customHeight="1">
      <c r="A43" s="71"/>
      <c r="B43" s="71"/>
      <c r="C43" s="71"/>
      <c r="D43" s="71"/>
      <c r="E43" s="71"/>
      <c r="F43" s="71"/>
      <c r="G43" s="71"/>
      <c r="H43" s="71"/>
      <c r="I43" s="71"/>
      <c r="J43" s="71"/>
    </row>
    <row r="44" spans="1:10" ht="24.95" customHeight="1">
      <c r="A44" s="721" t="s">
        <v>403</v>
      </c>
      <c r="B44" s="721"/>
      <c r="C44" s="721"/>
      <c r="D44" s="721"/>
      <c r="E44" s="721"/>
      <c r="F44" s="721"/>
      <c r="G44" s="721"/>
      <c r="H44" s="721"/>
      <c r="I44" s="721"/>
      <c r="J44" s="721"/>
    </row>
    <row r="47" spans="1:10" ht="24.95" customHeight="1">
      <c r="A47" s="59" t="s">
        <v>226</v>
      </c>
      <c r="F47" s="70">
        <f>I21</f>
        <v>6980</v>
      </c>
    </row>
    <row r="48" spans="1:10" ht="24.95" customHeight="1">
      <c r="A48" s="59" t="s">
        <v>229</v>
      </c>
      <c r="F48" s="70">
        <f>I20</f>
        <v>18734</v>
      </c>
    </row>
    <row r="49" spans="1:8" ht="24.95" customHeight="1">
      <c r="A49" s="59" t="s">
        <v>380</v>
      </c>
      <c r="F49" s="70">
        <f>I19</f>
        <v>23899</v>
      </c>
    </row>
    <row r="50" spans="1:8" ht="24.95" customHeight="1">
      <c r="A50" s="59" t="s">
        <v>228</v>
      </c>
      <c r="F50" s="70">
        <f>I18</f>
        <v>9760</v>
      </c>
    </row>
    <row r="51" spans="1:8" ht="24.95" customHeight="1">
      <c r="A51" s="59" t="s">
        <v>227</v>
      </c>
      <c r="F51" s="70">
        <f>I17</f>
        <v>75535</v>
      </c>
    </row>
    <row r="52" spans="1:8" ht="24.95" customHeight="1">
      <c r="A52" s="59" t="s">
        <v>108</v>
      </c>
      <c r="F52" s="70">
        <f>I16</f>
        <v>214039</v>
      </c>
    </row>
    <row r="53" spans="1:8" ht="24.95" customHeight="1">
      <c r="A53" s="59" t="s">
        <v>107</v>
      </c>
      <c r="F53" s="70">
        <f>I15</f>
        <v>64135</v>
      </c>
    </row>
    <row r="54" spans="1:8" ht="24.95" customHeight="1">
      <c r="A54" s="59" t="s">
        <v>106</v>
      </c>
      <c r="F54" s="70">
        <f>I14</f>
        <v>1001321</v>
      </c>
    </row>
    <row r="55" spans="1:8" ht="24.95" customHeight="1">
      <c r="A55" s="59" t="s">
        <v>105</v>
      </c>
      <c r="F55" s="70">
        <f>I13</f>
        <v>263579</v>
      </c>
    </row>
    <row r="56" spans="1:8" ht="24.95" customHeight="1">
      <c r="A56" s="59" t="s">
        <v>104</v>
      </c>
      <c r="F56" s="70">
        <f>I12</f>
        <v>351664</v>
      </c>
    </row>
    <row r="57" spans="1:8" ht="24.95" customHeight="1">
      <c r="A57" s="59" t="s">
        <v>270</v>
      </c>
      <c r="F57" s="70">
        <f>I11</f>
        <v>308802</v>
      </c>
    </row>
    <row r="58" spans="1:8" ht="24.95" customHeight="1">
      <c r="F58" s="70">
        <f>SUM(F47:F57)</f>
        <v>2338448</v>
      </c>
      <c r="H58" s="70">
        <f>F58-I22</f>
        <v>0</v>
      </c>
    </row>
    <row r="61" spans="1:8" ht="24.95" customHeight="1">
      <c r="F61" s="145"/>
      <c r="G61" s="70"/>
    </row>
  </sheetData>
  <mergeCells count="15">
    <mergeCell ref="A3:J3"/>
    <mergeCell ref="A4:J4"/>
    <mergeCell ref="A5:J5"/>
    <mergeCell ref="A6:J6"/>
    <mergeCell ref="J8:J10"/>
    <mergeCell ref="I9:I10"/>
    <mergeCell ref="F8:I8"/>
    <mergeCell ref="B8:E8"/>
    <mergeCell ref="E9:E10"/>
    <mergeCell ref="A26:J26"/>
    <mergeCell ref="A27:J27"/>
    <mergeCell ref="A44:J44"/>
    <mergeCell ref="A8:A10"/>
    <mergeCell ref="A24:J24"/>
    <mergeCell ref="A25:J25"/>
  </mergeCells>
  <printOptions horizontalCentered="1"/>
  <pageMargins left="0" right="0" top="0.47244094488188981" bottom="0" header="0" footer="0"/>
  <pageSetup paperSize="9" scale="94" orientation="landscape" r:id="rId1"/>
  <headerFooter>
    <oddFooter>&amp;C_&amp;P_</oddFooter>
  </headerFooter>
  <rowBreaks count="1" manualBreakCount="1">
    <brk id="22"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M61"/>
  <sheetViews>
    <sheetView rightToLeft="1" view="pageBreakPreview" topLeftCell="A4" zoomScaleNormal="100" zoomScaleSheetLayoutView="100" workbookViewId="0">
      <selection activeCell="I14" sqref="I14"/>
    </sheetView>
  </sheetViews>
  <sheetFormatPr defaultRowHeight="24.95" customHeight="1"/>
  <cols>
    <col min="1" max="1" width="20.42578125" style="59" customWidth="1"/>
    <col min="2" max="9" width="12" style="59" customWidth="1"/>
    <col min="10" max="10" width="24.42578125" style="59" customWidth="1"/>
    <col min="11" max="252" width="9.140625" style="59"/>
    <col min="253" max="253" width="20.7109375" style="59" customWidth="1"/>
    <col min="254" max="256" width="9.7109375" style="59" customWidth="1"/>
    <col min="257" max="257" width="12" style="59" bestFit="1" customWidth="1"/>
    <col min="258" max="258" width="10.42578125" style="59" bestFit="1" customWidth="1"/>
    <col min="259" max="260" width="12" style="59" bestFit="1" customWidth="1"/>
    <col min="261" max="261" width="10.42578125" style="59" bestFit="1" customWidth="1"/>
    <col min="262" max="262" width="12" style="59" bestFit="1" customWidth="1"/>
    <col min="263" max="263" width="20.7109375" style="59" customWidth="1"/>
    <col min="264" max="508" width="9.140625" style="59"/>
    <col min="509" max="509" width="20.7109375" style="59" customWidth="1"/>
    <col min="510" max="512" width="9.7109375" style="59" customWidth="1"/>
    <col min="513" max="513" width="12" style="59" bestFit="1" customWidth="1"/>
    <col min="514" max="514" width="10.42578125" style="59" bestFit="1" customWidth="1"/>
    <col min="515" max="516" width="12" style="59" bestFit="1" customWidth="1"/>
    <col min="517" max="517" width="10.42578125" style="59" bestFit="1" customWidth="1"/>
    <col min="518" max="518" width="12" style="59" bestFit="1" customWidth="1"/>
    <col min="519" max="519" width="20.7109375" style="59" customWidth="1"/>
    <col min="520" max="764" width="9.140625" style="59"/>
    <col min="765" max="765" width="20.7109375" style="59" customWidth="1"/>
    <col min="766" max="768" width="9.7109375" style="59" customWidth="1"/>
    <col min="769" max="769" width="12" style="59" bestFit="1" customWidth="1"/>
    <col min="770" max="770" width="10.42578125" style="59" bestFit="1" customWidth="1"/>
    <col min="771" max="772" width="12" style="59" bestFit="1" customWidth="1"/>
    <col min="773" max="773" width="10.42578125" style="59" bestFit="1" customWidth="1"/>
    <col min="774" max="774" width="12" style="59" bestFit="1" customWidth="1"/>
    <col min="775" max="775" width="20.7109375" style="59" customWidth="1"/>
    <col min="776" max="1020" width="9.140625" style="59"/>
    <col min="1021" max="1021" width="20.7109375" style="59" customWidth="1"/>
    <col min="1022" max="1024" width="9.7109375" style="59" customWidth="1"/>
    <col min="1025" max="1025" width="12" style="59" bestFit="1" customWidth="1"/>
    <col min="1026" max="1026" width="10.42578125" style="59" bestFit="1" customWidth="1"/>
    <col min="1027" max="1028" width="12" style="59" bestFit="1" customWidth="1"/>
    <col min="1029" max="1029" width="10.42578125" style="59" bestFit="1" customWidth="1"/>
    <col min="1030" max="1030" width="12" style="59" bestFit="1" customWidth="1"/>
    <col min="1031" max="1031" width="20.7109375" style="59" customWidth="1"/>
    <col min="1032" max="1276" width="9.140625" style="59"/>
    <col min="1277" max="1277" width="20.7109375" style="59" customWidth="1"/>
    <col min="1278" max="1280" width="9.7109375" style="59" customWidth="1"/>
    <col min="1281" max="1281" width="12" style="59" bestFit="1" customWidth="1"/>
    <col min="1282" max="1282" width="10.42578125" style="59" bestFit="1" customWidth="1"/>
    <col min="1283" max="1284" width="12" style="59" bestFit="1" customWidth="1"/>
    <col min="1285" max="1285" width="10.42578125" style="59" bestFit="1" customWidth="1"/>
    <col min="1286" max="1286" width="12" style="59" bestFit="1" customWidth="1"/>
    <col min="1287" max="1287" width="20.7109375" style="59" customWidth="1"/>
    <col min="1288" max="1532" width="9.140625" style="59"/>
    <col min="1533" max="1533" width="20.7109375" style="59" customWidth="1"/>
    <col min="1534" max="1536" width="9.7109375" style="59" customWidth="1"/>
    <col min="1537" max="1537" width="12" style="59" bestFit="1" customWidth="1"/>
    <col min="1538" max="1538" width="10.42578125" style="59" bestFit="1" customWidth="1"/>
    <col min="1539" max="1540" width="12" style="59" bestFit="1" customWidth="1"/>
    <col min="1541" max="1541" width="10.42578125" style="59" bestFit="1" customWidth="1"/>
    <col min="1542" max="1542" width="12" style="59" bestFit="1" customWidth="1"/>
    <col min="1543" max="1543" width="20.7109375" style="59" customWidth="1"/>
    <col min="1544" max="1788" width="9.140625" style="59"/>
    <col min="1789" max="1789" width="20.7109375" style="59" customWidth="1"/>
    <col min="1790" max="1792" width="9.7109375" style="59" customWidth="1"/>
    <col min="1793" max="1793" width="12" style="59" bestFit="1" customWidth="1"/>
    <col min="1794" max="1794" width="10.42578125" style="59" bestFit="1" customWidth="1"/>
    <col min="1795" max="1796" width="12" style="59" bestFit="1" customWidth="1"/>
    <col min="1797" max="1797" width="10.42578125" style="59" bestFit="1" customWidth="1"/>
    <col min="1798" max="1798" width="12" style="59" bestFit="1" customWidth="1"/>
    <col min="1799" max="1799" width="20.7109375" style="59" customWidth="1"/>
    <col min="1800" max="2044" width="9.140625" style="59"/>
    <col min="2045" max="2045" width="20.7109375" style="59" customWidth="1"/>
    <col min="2046" max="2048" width="9.7109375" style="59" customWidth="1"/>
    <col min="2049" max="2049" width="12" style="59" bestFit="1" customWidth="1"/>
    <col min="2050" max="2050" width="10.42578125" style="59" bestFit="1" customWidth="1"/>
    <col min="2051" max="2052" width="12" style="59" bestFit="1" customWidth="1"/>
    <col min="2053" max="2053" width="10.42578125" style="59" bestFit="1" customWidth="1"/>
    <col min="2054" max="2054" width="12" style="59" bestFit="1" customWidth="1"/>
    <col min="2055" max="2055" width="20.7109375" style="59" customWidth="1"/>
    <col min="2056" max="2300" width="9.140625" style="59"/>
    <col min="2301" max="2301" width="20.7109375" style="59" customWidth="1"/>
    <col min="2302" max="2304" width="9.7109375" style="59" customWidth="1"/>
    <col min="2305" max="2305" width="12" style="59" bestFit="1" customWidth="1"/>
    <col min="2306" max="2306" width="10.42578125" style="59" bestFit="1" customWidth="1"/>
    <col min="2307" max="2308" width="12" style="59" bestFit="1" customWidth="1"/>
    <col min="2309" max="2309" width="10.42578125" style="59" bestFit="1" customWidth="1"/>
    <col min="2310" max="2310" width="12" style="59" bestFit="1" customWidth="1"/>
    <col min="2311" max="2311" width="20.7109375" style="59" customWidth="1"/>
    <col min="2312" max="2556" width="9.140625" style="59"/>
    <col min="2557" max="2557" width="20.7109375" style="59" customWidth="1"/>
    <col min="2558" max="2560" width="9.7109375" style="59" customWidth="1"/>
    <col min="2561" max="2561" width="12" style="59" bestFit="1" customWidth="1"/>
    <col min="2562" max="2562" width="10.42578125" style="59" bestFit="1" customWidth="1"/>
    <col min="2563" max="2564" width="12" style="59" bestFit="1" customWidth="1"/>
    <col min="2565" max="2565" width="10.42578125" style="59" bestFit="1" customWidth="1"/>
    <col min="2566" max="2566" width="12" style="59" bestFit="1" customWidth="1"/>
    <col min="2567" max="2567" width="20.7109375" style="59" customWidth="1"/>
    <col min="2568" max="2812" width="9.140625" style="59"/>
    <col min="2813" max="2813" width="20.7109375" style="59" customWidth="1"/>
    <col min="2814" max="2816" width="9.7109375" style="59" customWidth="1"/>
    <col min="2817" max="2817" width="12" style="59" bestFit="1" customWidth="1"/>
    <col min="2818" max="2818" width="10.42578125" style="59" bestFit="1" customWidth="1"/>
    <col min="2819" max="2820" width="12" style="59" bestFit="1" customWidth="1"/>
    <col min="2821" max="2821" width="10.42578125" style="59" bestFit="1" customWidth="1"/>
    <col min="2822" max="2822" width="12" style="59" bestFit="1" customWidth="1"/>
    <col min="2823" max="2823" width="20.7109375" style="59" customWidth="1"/>
    <col min="2824" max="3068" width="9.140625" style="59"/>
    <col min="3069" max="3069" width="20.7109375" style="59" customWidth="1"/>
    <col min="3070" max="3072" width="9.7109375" style="59" customWidth="1"/>
    <col min="3073" max="3073" width="12" style="59" bestFit="1" customWidth="1"/>
    <col min="3074" max="3074" width="10.42578125" style="59" bestFit="1" customWidth="1"/>
    <col min="3075" max="3076" width="12" style="59" bestFit="1" customWidth="1"/>
    <col min="3077" max="3077" width="10.42578125" style="59" bestFit="1" customWidth="1"/>
    <col min="3078" max="3078" width="12" style="59" bestFit="1" customWidth="1"/>
    <col min="3079" max="3079" width="20.7109375" style="59" customWidth="1"/>
    <col min="3080" max="3324" width="9.140625" style="59"/>
    <col min="3325" max="3325" width="20.7109375" style="59" customWidth="1"/>
    <col min="3326" max="3328" width="9.7109375" style="59" customWidth="1"/>
    <col min="3329" max="3329" width="12" style="59" bestFit="1" customWidth="1"/>
    <col min="3330" max="3330" width="10.42578125" style="59" bestFit="1" customWidth="1"/>
    <col min="3331" max="3332" width="12" style="59" bestFit="1" customWidth="1"/>
    <col min="3333" max="3333" width="10.42578125" style="59" bestFit="1" customWidth="1"/>
    <col min="3334" max="3334" width="12" style="59" bestFit="1" customWidth="1"/>
    <col min="3335" max="3335" width="20.7109375" style="59" customWidth="1"/>
    <col min="3336" max="3580" width="9.140625" style="59"/>
    <col min="3581" max="3581" width="20.7109375" style="59" customWidth="1"/>
    <col min="3582" max="3584" width="9.7109375" style="59" customWidth="1"/>
    <col min="3585" max="3585" width="12" style="59" bestFit="1" customWidth="1"/>
    <col min="3586" max="3586" width="10.42578125" style="59" bestFit="1" customWidth="1"/>
    <col min="3587" max="3588" width="12" style="59" bestFit="1" customWidth="1"/>
    <col min="3589" max="3589" width="10.42578125" style="59" bestFit="1" customWidth="1"/>
    <col min="3590" max="3590" width="12" style="59" bestFit="1" customWidth="1"/>
    <col min="3591" max="3591" width="20.7109375" style="59" customWidth="1"/>
    <col min="3592" max="3836" width="9.140625" style="59"/>
    <col min="3837" max="3837" width="20.7109375" style="59" customWidth="1"/>
    <col min="3838" max="3840" width="9.7109375" style="59" customWidth="1"/>
    <col min="3841" max="3841" width="12" style="59" bestFit="1" customWidth="1"/>
    <col min="3842" max="3842" width="10.42578125" style="59" bestFit="1" customWidth="1"/>
    <col min="3843" max="3844" width="12" style="59" bestFit="1" customWidth="1"/>
    <col min="3845" max="3845" width="10.42578125" style="59" bestFit="1" customWidth="1"/>
    <col min="3846" max="3846" width="12" style="59" bestFit="1" customWidth="1"/>
    <col min="3847" max="3847" width="20.7109375" style="59" customWidth="1"/>
    <col min="3848" max="4092" width="9.140625" style="59"/>
    <col min="4093" max="4093" width="20.7109375" style="59" customWidth="1"/>
    <col min="4094" max="4096" width="9.7109375" style="59" customWidth="1"/>
    <col min="4097" max="4097" width="12" style="59" bestFit="1" customWidth="1"/>
    <col min="4098" max="4098" width="10.42578125" style="59" bestFit="1" customWidth="1"/>
    <col min="4099" max="4100" width="12" style="59" bestFit="1" customWidth="1"/>
    <col min="4101" max="4101" width="10.42578125" style="59" bestFit="1" customWidth="1"/>
    <col min="4102" max="4102" width="12" style="59" bestFit="1" customWidth="1"/>
    <col min="4103" max="4103" width="20.7109375" style="59" customWidth="1"/>
    <col min="4104" max="4348" width="9.140625" style="59"/>
    <col min="4349" max="4349" width="20.7109375" style="59" customWidth="1"/>
    <col min="4350" max="4352" width="9.7109375" style="59" customWidth="1"/>
    <col min="4353" max="4353" width="12" style="59" bestFit="1" customWidth="1"/>
    <col min="4354" max="4354" width="10.42578125" style="59" bestFit="1" customWidth="1"/>
    <col min="4355" max="4356" width="12" style="59" bestFit="1" customWidth="1"/>
    <col min="4357" max="4357" width="10.42578125" style="59" bestFit="1" customWidth="1"/>
    <col min="4358" max="4358" width="12" style="59" bestFit="1" customWidth="1"/>
    <col min="4359" max="4359" width="20.7109375" style="59" customWidth="1"/>
    <col min="4360" max="4604" width="9.140625" style="59"/>
    <col min="4605" max="4605" width="20.7109375" style="59" customWidth="1"/>
    <col min="4606" max="4608" width="9.7109375" style="59" customWidth="1"/>
    <col min="4609" max="4609" width="12" style="59" bestFit="1" customWidth="1"/>
    <col min="4610" max="4610" width="10.42578125" style="59" bestFit="1" customWidth="1"/>
    <col min="4611" max="4612" width="12" style="59" bestFit="1" customWidth="1"/>
    <col min="4613" max="4613" width="10.42578125" style="59" bestFit="1" customWidth="1"/>
    <col min="4614" max="4614" width="12" style="59" bestFit="1" customWidth="1"/>
    <col min="4615" max="4615" width="20.7109375" style="59" customWidth="1"/>
    <col min="4616" max="4860" width="9.140625" style="59"/>
    <col min="4861" max="4861" width="20.7109375" style="59" customWidth="1"/>
    <col min="4862" max="4864" width="9.7109375" style="59" customWidth="1"/>
    <col min="4865" max="4865" width="12" style="59" bestFit="1" customWidth="1"/>
    <col min="4866" max="4866" width="10.42578125" style="59" bestFit="1" customWidth="1"/>
    <col min="4867" max="4868" width="12" style="59" bestFit="1" customWidth="1"/>
    <col min="4869" max="4869" width="10.42578125" style="59" bestFit="1" customWidth="1"/>
    <col min="4870" max="4870" width="12" style="59" bestFit="1" customWidth="1"/>
    <col min="4871" max="4871" width="20.7109375" style="59" customWidth="1"/>
    <col min="4872" max="5116" width="9.140625" style="59"/>
    <col min="5117" max="5117" width="20.7109375" style="59" customWidth="1"/>
    <col min="5118" max="5120" width="9.7109375" style="59" customWidth="1"/>
    <col min="5121" max="5121" width="12" style="59" bestFit="1" customWidth="1"/>
    <col min="5122" max="5122" width="10.42578125" style="59" bestFit="1" customWidth="1"/>
    <col min="5123" max="5124" width="12" style="59" bestFit="1" customWidth="1"/>
    <col min="5125" max="5125" width="10.42578125" style="59" bestFit="1" customWidth="1"/>
    <col min="5126" max="5126" width="12" style="59" bestFit="1" customWidth="1"/>
    <col min="5127" max="5127" width="20.7109375" style="59" customWidth="1"/>
    <col min="5128" max="5372" width="9.140625" style="59"/>
    <col min="5373" max="5373" width="20.7109375" style="59" customWidth="1"/>
    <col min="5374" max="5376" width="9.7109375" style="59" customWidth="1"/>
    <col min="5377" max="5377" width="12" style="59" bestFit="1" customWidth="1"/>
    <col min="5378" max="5378" width="10.42578125" style="59" bestFit="1" customWidth="1"/>
    <col min="5379" max="5380" width="12" style="59" bestFit="1" customWidth="1"/>
    <col min="5381" max="5381" width="10.42578125" style="59" bestFit="1" customWidth="1"/>
    <col min="5382" max="5382" width="12" style="59" bestFit="1" customWidth="1"/>
    <col min="5383" max="5383" width="20.7109375" style="59" customWidth="1"/>
    <col min="5384" max="5628" width="9.140625" style="59"/>
    <col min="5629" max="5629" width="20.7109375" style="59" customWidth="1"/>
    <col min="5630" max="5632" width="9.7109375" style="59" customWidth="1"/>
    <col min="5633" max="5633" width="12" style="59" bestFit="1" customWidth="1"/>
    <col min="5634" max="5634" width="10.42578125" style="59" bestFit="1" customWidth="1"/>
    <col min="5635" max="5636" width="12" style="59" bestFit="1" customWidth="1"/>
    <col min="5637" max="5637" width="10.42578125" style="59" bestFit="1" customWidth="1"/>
    <col min="5638" max="5638" width="12" style="59" bestFit="1" customWidth="1"/>
    <col min="5639" max="5639" width="20.7109375" style="59" customWidth="1"/>
    <col min="5640" max="5884" width="9.140625" style="59"/>
    <col min="5885" max="5885" width="20.7109375" style="59" customWidth="1"/>
    <col min="5886" max="5888" width="9.7109375" style="59" customWidth="1"/>
    <col min="5889" max="5889" width="12" style="59" bestFit="1" customWidth="1"/>
    <col min="5890" max="5890" width="10.42578125" style="59" bestFit="1" customWidth="1"/>
    <col min="5891" max="5892" width="12" style="59" bestFit="1" customWidth="1"/>
    <col min="5893" max="5893" width="10.42578125" style="59" bestFit="1" customWidth="1"/>
    <col min="5894" max="5894" width="12" style="59" bestFit="1" customWidth="1"/>
    <col min="5895" max="5895" width="20.7109375" style="59" customWidth="1"/>
    <col min="5896" max="6140" width="9.140625" style="59"/>
    <col min="6141" max="6141" width="20.7109375" style="59" customWidth="1"/>
    <col min="6142" max="6144" width="9.7109375" style="59" customWidth="1"/>
    <col min="6145" max="6145" width="12" style="59" bestFit="1" customWidth="1"/>
    <col min="6146" max="6146" width="10.42578125" style="59" bestFit="1" customWidth="1"/>
    <col min="6147" max="6148" width="12" style="59" bestFit="1" customWidth="1"/>
    <col min="6149" max="6149" width="10.42578125" style="59" bestFit="1" customWidth="1"/>
    <col min="6150" max="6150" width="12" style="59" bestFit="1" customWidth="1"/>
    <col min="6151" max="6151" width="20.7109375" style="59" customWidth="1"/>
    <col min="6152" max="6396" width="9.140625" style="59"/>
    <col min="6397" max="6397" width="20.7109375" style="59" customWidth="1"/>
    <col min="6398" max="6400" width="9.7109375" style="59" customWidth="1"/>
    <col min="6401" max="6401" width="12" style="59" bestFit="1" customWidth="1"/>
    <col min="6402" max="6402" width="10.42578125" style="59" bestFit="1" customWidth="1"/>
    <col min="6403" max="6404" width="12" style="59" bestFit="1" customWidth="1"/>
    <col min="6405" max="6405" width="10.42578125" style="59" bestFit="1" customWidth="1"/>
    <col min="6406" max="6406" width="12" style="59" bestFit="1" customWidth="1"/>
    <col min="6407" max="6407" width="20.7109375" style="59" customWidth="1"/>
    <col min="6408" max="6652" width="9.140625" style="59"/>
    <col min="6653" max="6653" width="20.7109375" style="59" customWidth="1"/>
    <col min="6654" max="6656" width="9.7109375" style="59" customWidth="1"/>
    <col min="6657" max="6657" width="12" style="59" bestFit="1" customWidth="1"/>
    <col min="6658" max="6658" width="10.42578125" style="59" bestFit="1" customWidth="1"/>
    <col min="6659" max="6660" width="12" style="59" bestFit="1" customWidth="1"/>
    <col min="6661" max="6661" width="10.42578125" style="59" bestFit="1" customWidth="1"/>
    <col min="6662" max="6662" width="12" style="59" bestFit="1" customWidth="1"/>
    <col min="6663" max="6663" width="20.7109375" style="59" customWidth="1"/>
    <col min="6664" max="6908" width="9.140625" style="59"/>
    <col min="6909" max="6909" width="20.7109375" style="59" customWidth="1"/>
    <col min="6910" max="6912" width="9.7109375" style="59" customWidth="1"/>
    <col min="6913" max="6913" width="12" style="59" bestFit="1" customWidth="1"/>
    <col min="6914" max="6914" width="10.42578125" style="59" bestFit="1" customWidth="1"/>
    <col min="6915" max="6916" width="12" style="59" bestFit="1" customWidth="1"/>
    <col min="6917" max="6917" width="10.42578125" style="59" bestFit="1" customWidth="1"/>
    <col min="6918" max="6918" width="12" style="59" bestFit="1" customWidth="1"/>
    <col min="6919" max="6919" width="20.7109375" style="59" customWidth="1"/>
    <col min="6920" max="7164" width="9.140625" style="59"/>
    <col min="7165" max="7165" width="20.7109375" style="59" customWidth="1"/>
    <col min="7166" max="7168" width="9.7109375" style="59" customWidth="1"/>
    <col min="7169" max="7169" width="12" style="59" bestFit="1" customWidth="1"/>
    <col min="7170" max="7170" width="10.42578125" style="59" bestFit="1" customWidth="1"/>
    <col min="7171" max="7172" width="12" style="59" bestFit="1" customWidth="1"/>
    <col min="7173" max="7173" width="10.42578125" style="59" bestFit="1" customWidth="1"/>
    <col min="7174" max="7174" width="12" style="59" bestFit="1" customWidth="1"/>
    <col min="7175" max="7175" width="20.7109375" style="59" customWidth="1"/>
    <col min="7176" max="7420" width="9.140625" style="59"/>
    <col min="7421" max="7421" width="20.7109375" style="59" customWidth="1"/>
    <col min="7422" max="7424" width="9.7109375" style="59" customWidth="1"/>
    <col min="7425" max="7425" width="12" style="59" bestFit="1" customWidth="1"/>
    <col min="7426" max="7426" width="10.42578125" style="59" bestFit="1" customWidth="1"/>
    <col min="7427" max="7428" width="12" style="59" bestFit="1" customWidth="1"/>
    <col min="7429" max="7429" width="10.42578125" style="59" bestFit="1" customWidth="1"/>
    <col min="7430" max="7430" width="12" style="59" bestFit="1" customWidth="1"/>
    <col min="7431" max="7431" width="20.7109375" style="59" customWidth="1"/>
    <col min="7432" max="7676" width="9.140625" style="59"/>
    <col min="7677" max="7677" width="20.7109375" style="59" customWidth="1"/>
    <col min="7678" max="7680" width="9.7109375" style="59" customWidth="1"/>
    <col min="7681" max="7681" width="12" style="59" bestFit="1" customWidth="1"/>
    <col min="7682" max="7682" width="10.42578125" style="59" bestFit="1" customWidth="1"/>
    <col min="7683" max="7684" width="12" style="59" bestFit="1" customWidth="1"/>
    <col min="7685" max="7685" width="10.42578125" style="59" bestFit="1" customWidth="1"/>
    <col min="7686" max="7686" width="12" style="59" bestFit="1" customWidth="1"/>
    <col min="7687" max="7687" width="20.7109375" style="59" customWidth="1"/>
    <col min="7688" max="7932" width="9.140625" style="59"/>
    <col min="7933" max="7933" width="20.7109375" style="59" customWidth="1"/>
    <col min="7934" max="7936" width="9.7109375" style="59" customWidth="1"/>
    <col min="7937" max="7937" width="12" style="59" bestFit="1" customWidth="1"/>
    <col min="7938" max="7938" width="10.42578125" style="59" bestFit="1" customWidth="1"/>
    <col min="7939" max="7940" width="12" style="59" bestFit="1" customWidth="1"/>
    <col min="7941" max="7941" width="10.42578125" style="59" bestFit="1" customWidth="1"/>
    <col min="7942" max="7942" width="12" style="59" bestFit="1" customWidth="1"/>
    <col min="7943" max="7943" width="20.7109375" style="59" customWidth="1"/>
    <col min="7944" max="8188" width="9.140625" style="59"/>
    <col min="8189" max="8189" width="20.7109375" style="59" customWidth="1"/>
    <col min="8190" max="8192" width="9.7109375" style="59" customWidth="1"/>
    <col min="8193" max="8193" width="12" style="59" bestFit="1" customWidth="1"/>
    <col min="8194" max="8194" width="10.42578125" style="59" bestFit="1" customWidth="1"/>
    <col min="8195" max="8196" width="12" style="59" bestFit="1" customWidth="1"/>
    <col min="8197" max="8197" width="10.42578125" style="59" bestFit="1" customWidth="1"/>
    <col min="8198" max="8198" width="12" style="59" bestFit="1" customWidth="1"/>
    <col min="8199" max="8199" width="20.7109375" style="59" customWidth="1"/>
    <col min="8200" max="8444" width="9.140625" style="59"/>
    <col min="8445" max="8445" width="20.7109375" style="59" customWidth="1"/>
    <col min="8446" max="8448" width="9.7109375" style="59" customWidth="1"/>
    <col min="8449" max="8449" width="12" style="59" bestFit="1" customWidth="1"/>
    <col min="8450" max="8450" width="10.42578125" style="59" bestFit="1" customWidth="1"/>
    <col min="8451" max="8452" width="12" style="59" bestFit="1" customWidth="1"/>
    <col min="8453" max="8453" width="10.42578125" style="59" bestFit="1" customWidth="1"/>
    <col min="8454" max="8454" width="12" style="59" bestFit="1" customWidth="1"/>
    <col min="8455" max="8455" width="20.7109375" style="59" customWidth="1"/>
    <col min="8456" max="8700" width="9.140625" style="59"/>
    <col min="8701" max="8701" width="20.7109375" style="59" customWidth="1"/>
    <col min="8702" max="8704" width="9.7109375" style="59" customWidth="1"/>
    <col min="8705" max="8705" width="12" style="59" bestFit="1" customWidth="1"/>
    <col min="8706" max="8706" width="10.42578125" style="59" bestFit="1" customWidth="1"/>
    <col min="8707" max="8708" width="12" style="59" bestFit="1" customWidth="1"/>
    <col min="8709" max="8709" width="10.42578125" style="59" bestFit="1" customWidth="1"/>
    <col min="8710" max="8710" width="12" style="59" bestFit="1" customWidth="1"/>
    <col min="8711" max="8711" width="20.7109375" style="59" customWidth="1"/>
    <col min="8712" max="8956" width="9.140625" style="59"/>
    <col min="8957" max="8957" width="20.7109375" style="59" customWidth="1"/>
    <col min="8958" max="8960" width="9.7109375" style="59" customWidth="1"/>
    <col min="8961" max="8961" width="12" style="59" bestFit="1" customWidth="1"/>
    <col min="8962" max="8962" width="10.42578125" style="59" bestFit="1" customWidth="1"/>
    <col min="8963" max="8964" width="12" style="59" bestFit="1" customWidth="1"/>
    <col min="8965" max="8965" width="10.42578125" style="59" bestFit="1" customWidth="1"/>
    <col min="8966" max="8966" width="12" style="59" bestFit="1" customWidth="1"/>
    <col min="8967" max="8967" width="20.7109375" style="59" customWidth="1"/>
    <col min="8968" max="9212" width="9.140625" style="59"/>
    <col min="9213" max="9213" width="20.7109375" style="59" customWidth="1"/>
    <col min="9214" max="9216" width="9.7109375" style="59" customWidth="1"/>
    <col min="9217" max="9217" width="12" style="59" bestFit="1" customWidth="1"/>
    <col min="9218" max="9218" width="10.42578125" style="59" bestFit="1" customWidth="1"/>
    <col min="9219" max="9220" width="12" style="59" bestFit="1" customWidth="1"/>
    <col min="9221" max="9221" width="10.42578125" style="59" bestFit="1" customWidth="1"/>
    <col min="9222" max="9222" width="12" style="59" bestFit="1" customWidth="1"/>
    <col min="9223" max="9223" width="20.7109375" style="59" customWidth="1"/>
    <col min="9224" max="9468" width="9.140625" style="59"/>
    <col min="9469" max="9469" width="20.7109375" style="59" customWidth="1"/>
    <col min="9470" max="9472" width="9.7109375" style="59" customWidth="1"/>
    <col min="9473" max="9473" width="12" style="59" bestFit="1" customWidth="1"/>
    <col min="9474" max="9474" width="10.42578125" style="59" bestFit="1" customWidth="1"/>
    <col min="9475" max="9476" width="12" style="59" bestFit="1" customWidth="1"/>
    <col min="9477" max="9477" width="10.42578125" style="59" bestFit="1" customWidth="1"/>
    <col min="9478" max="9478" width="12" style="59" bestFit="1" customWidth="1"/>
    <col min="9479" max="9479" width="20.7109375" style="59" customWidth="1"/>
    <col min="9480" max="9724" width="9.140625" style="59"/>
    <col min="9725" max="9725" width="20.7109375" style="59" customWidth="1"/>
    <col min="9726" max="9728" width="9.7109375" style="59" customWidth="1"/>
    <col min="9729" max="9729" width="12" style="59" bestFit="1" customWidth="1"/>
    <col min="9730" max="9730" width="10.42578125" style="59" bestFit="1" customWidth="1"/>
    <col min="9731" max="9732" width="12" style="59" bestFit="1" customWidth="1"/>
    <col min="9733" max="9733" width="10.42578125" style="59" bestFit="1" customWidth="1"/>
    <col min="9734" max="9734" width="12" style="59" bestFit="1" customWidth="1"/>
    <col min="9735" max="9735" width="20.7109375" style="59" customWidth="1"/>
    <col min="9736" max="9980" width="9.140625" style="59"/>
    <col min="9981" max="9981" width="20.7109375" style="59" customWidth="1"/>
    <col min="9982" max="9984" width="9.7109375" style="59" customWidth="1"/>
    <col min="9985" max="9985" width="12" style="59" bestFit="1" customWidth="1"/>
    <col min="9986" max="9986" width="10.42578125" style="59" bestFit="1" customWidth="1"/>
    <col min="9987" max="9988" width="12" style="59" bestFit="1" customWidth="1"/>
    <col min="9989" max="9989" width="10.42578125" style="59" bestFit="1" customWidth="1"/>
    <col min="9990" max="9990" width="12" style="59" bestFit="1" customWidth="1"/>
    <col min="9991" max="9991" width="20.7109375" style="59" customWidth="1"/>
    <col min="9992" max="10236" width="9.140625" style="59"/>
    <col min="10237" max="10237" width="20.7109375" style="59" customWidth="1"/>
    <col min="10238" max="10240" width="9.7109375" style="59" customWidth="1"/>
    <col min="10241" max="10241" width="12" style="59" bestFit="1" customWidth="1"/>
    <col min="10242" max="10242" width="10.42578125" style="59" bestFit="1" customWidth="1"/>
    <col min="10243" max="10244" width="12" style="59" bestFit="1" customWidth="1"/>
    <col min="10245" max="10245" width="10.42578125" style="59" bestFit="1" customWidth="1"/>
    <col min="10246" max="10246" width="12" style="59" bestFit="1" customWidth="1"/>
    <col min="10247" max="10247" width="20.7109375" style="59" customWidth="1"/>
    <col min="10248" max="10492" width="9.140625" style="59"/>
    <col min="10493" max="10493" width="20.7109375" style="59" customWidth="1"/>
    <col min="10494" max="10496" width="9.7109375" style="59" customWidth="1"/>
    <col min="10497" max="10497" width="12" style="59" bestFit="1" customWidth="1"/>
    <col min="10498" max="10498" width="10.42578125" style="59" bestFit="1" customWidth="1"/>
    <col min="10499" max="10500" width="12" style="59" bestFit="1" customWidth="1"/>
    <col min="10501" max="10501" width="10.42578125" style="59" bestFit="1" customWidth="1"/>
    <col min="10502" max="10502" width="12" style="59" bestFit="1" customWidth="1"/>
    <col min="10503" max="10503" width="20.7109375" style="59" customWidth="1"/>
    <col min="10504" max="10748" width="9.140625" style="59"/>
    <col min="10749" max="10749" width="20.7109375" style="59" customWidth="1"/>
    <col min="10750" max="10752" width="9.7109375" style="59" customWidth="1"/>
    <col min="10753" max="10753" width="12" style="59" bestFit="1" customWidth="1"/>
    <col min="10754" max="10754" width="10.42578125" style="59" bestFit="1" customWidth="1"/>
    <col min="10755" max="10756" width="12" style="59" bestFit="1" customWidth="1"/>
    <col min="10757" max="10757" width="10.42578125" style="59" bestFit="1" customWidth="1"/>
    <col min="10758" max="10758" width="12" style="59" bestFit="1" customWidth="1"/>
    <col min="10759" max="10759" width="20.7109375" style="59" customWidth="1"/>
    <col min="10760" max="11004" width="9.140625" style="59"/>
    <col min="11005" max="11005" width="20.7109375" style="59" customWidth="1"/>
    <col min="11006" max="11008" width="9.7109375" style="59" customWidth="1"/>
    <col min="11009" max="11009" width="12" style="59" bestFit="1" customWidth="1"/>
    <col min="11010" max="11010" width="10.42578125" style="59" bestFit="1" customWidth="1"/>
    <col min="11011" max="11012" width="12" style="59" bestFit="1" customWidth="1"/>
    <col min="11013" max="11013" width="10.42578125" style="59" bestFit="1" customWidth="1"/>
    <col min="11014" max="11014" width="12" style="59" bestFit="1" customWidth="1"/>
    <col min="11015" max="11015" width="20.7109375" style="59" customWidth="1"/>
    <col min="11016" max="11260" width="9.140625" style="59"/>
    <col min="11261" max="11261" width="20.7109375" style="59" customWidth="1"/>
    <col min="11262" max="11264" width="9.7109375" style="59" customWidth="1"/>
    <col min="11265" max="11265" width="12" style="59" bestFit="1" customWidth="1"/>
    <col min="11266" max="11266" width="10.42578125" style="59" bestFit="1" customWidth="1"/>
    <col min="11267" max="11268" width="12" style="59" bestFit="1" customWidth="1"/>
    <col min="11269" max="11269" width="10.42578125" style="59" bestFit="1" customWidth="1"/>
    <col min="11270" max="11270" width="12" style="59" bestFit="1" customWidth="1"/>
    <col min="11271" max="11271" width="20.7109375" style="59" customWidth="1"/>
    <col min="11272" max="11516" width="9.140625" style="59"/>
    <col min="11517" max="11517" width="20.7109375" style="59" customWidth="1"/>
    <col min="11518" max="11520" width="9.7109375" style="59" customWidth="1"/>
    <col min="11521" max="11521" width="12" style="59" bestFit="1" customWidth="1"/>
    <col min="11522" max="11522" width="10.42578125" style="59" bestFit="1" customWidth="1"/>
    <col min="11523" max="11524" width="12" style="59" bestFit="1" customWidth="1"/>
    <col min="11525" max="11525" width="10.42578125" style="59" bestFit="1" customWidth="1"/>
    <col min="11526" max="11526" width="12" style="59" bestFit="1" customWidth="1"/>
    <col min="11527" max="11527" width="20.7109375" style="59" customWidth="1"/>
    <col min="11528" max="11772" width="9.140625" style="59"/>
    <col min="11773" max="11773" width="20.7109375" style="59" customWidth="1"/>
    <col min="11774" max="11776" width="9.7109375" style="59" customWidth="1"/>
    <col min="11777" max="11777" width="12" style="59" bestFit="1" customWidth="1"/>
    <col min="11778" max="11778" width="10.42578125" style="59" bestFit="1" customWidth="1"/>
    <col min="11779" max="11780" width="12" style="59" bestFit="1" customWidth="1"/>
    <col min="11781" max="11781" width="10.42578125" style="59" bestFit="1" customWidth="1"/>
    <col min="11782" max="11782" width="12" style="59" bestFit="1" customWidth="1"/>
    <col min="11783" max="11783" width="20.7109375" style="59" customWidth="1"/>
    <col min="11784" max="12028" width="9.140625" style="59"/>
    <col min="12029" max="12029" width="20.7109375" style="59" customWidth="1"/>
    <col min="12030" max="12032" width="9.7109375" style="59" customWidth="1"/>
    <col min="12033" max="12033" width="12" style="59" bestFit="1" customWidth="1"/>
    <col min="12034" max="12034" width="10.42578125" style="59" bestFit="1" customWidth="1"/>
    <col min="12035" max="12036" width="12" style="59" bestFit="1" customWidth="1"/>
    <col min="12037" max="12037" width="10.42578125" style="59" bestFit="1" customWidth="1"/>
    <col min="12038" max="12038" width="12" style="59" bestFit="1" customWidth="1"/>
    <col min="12039" max="12039" width="20.7109375" style="59" customWidth="1"/>
    <col min="12040" max="12284" width="9.140625" style="59"/>
    <col min="12285" max="12285" width="20.7109375" style="59" customWidth="1"/>
    <col min="12286" max="12288" width="9.7109375" style="59" customWidth="1"/>
    <col min="12289" max="12289" width="12" style="59" bestFit="1" customWidth="1"/>
    <col min="12290" max="12290" width="10.42578125" style="59" bestFit="1" customWidth="1"/>
    <col min="12291" max="12292" width="12" style="59" bestFit="1" customWidth="1"/>
    <col min="12293" max="12293" width="10.42578125" style="59" bestFit="1" customWidth="1"/>
    <col min="12294" max="12294" width="12" style="59" bestFit="1" customWidth="1"/>
    <col min="12295" max="12295" width="20.7109375" style="59" customWidth="1"/>
    <col min="12296" max="12540" width="9.140625" style="59"/>
    <col min="12541" max="12541" width="20.7109375" style="59" customWidth="1"/>
    <col min="12542" max="12544" width="9.7109375" style="59" customWidth="1"/>
    <col min="12545" max="12545" width="12" style="59" bestFit="1" customWidth="1"/>
    <col min="12546" max="12546" width="10.42578125" style="59" bestFit="1" customWidth="1"/>
    <col min="12547" max="12548" width="12" style="59" bestFit="1" customWidth="1"/>
    <col min="12549" max="12549" width="10.42578125" style="59" bestFit="1" customWidth="1"/>
    <col min="12550" max="12550" width="12" style="59" bestFit="1" customWidth="1"/>
    <col min="12551" max="12551" width="20.7109375" style="59" customWidth="1"/>
    <col min="12552" max="12796" width="9.140625" style="59"/>
    <col min="12797" max="12797" width="20.7109375" style="59" customWidth="1"/>
    <col min="12798" max="12800" width="9.7109375" style="59" customWidth="1"/>
    <col min="12801" max="12801" width="12" style="59" bestFit="1" customWidth="1"/>
    <col min="12802" max="12802" width="10.42578125" style="59" bestFit="1" customWidth="1"/>
    <col min="12803" max="12804" width="12" style="59" bestFit="1" customWidth="1"/>
    <col min="12805" max="12805" width="10.42578125" style="59" bestFit="1" customWidth="1"/>
    <col min="12806" max="12806" width="12" style="59" bestFit="1" customWidth="1"/>
    <col min="12807" max="12807" width="20.7109375" style="59" customWidth="1"/>
    <col min="12808" max="13052" width="9.140625" style="59"/>
    <col min="13053" max="13053" width="20.7109375" style="59" customWidth="1"/>
    <col min="13054" max="13056" width="9.7109375" style="59" customWidth="1"/>
    <col min="13057" max="13057" width="12" style="59" bestFit="1" customWidth="1"/>
    <col min="13058" max="13058" width="10.42578125" style="59" bestFit="1" customWidth="1"/>
    <col min="13059" max="13060" width="12" style="59" bestFit="1" customWidth="1"/>
    <col min="13061" max="13061" width="10.42578125" style="59" bestFit="1" customWidth="1"/>
    <col min="13062" max="13062" width="12" style="59" bestFit="1" customWidth="1"/>
    <col min="13063" max="13063" width="20.7109375" style="59" customWidth="1"/>
    <col min="13064" max="13308" width="9.140625" style="59"/>
    <col min="13309" max="13309" width="20.7109375" style="59" customWidth="1"/>
    <col min="13310" max="13312" width="9.7109375" style="59" customWidth="1"/>
    <col min="13313" max="13313" width="12" style="59" bestFit="1" customWidth="1"/>
    <col min="13314" max="13314" width="10.42578125" style="59" bestFit="1" customWidth="1"/>
    <col min="13315" max="13316" width="12" style="59" bestFit="1" customWidth="1"/>
    <col min="13317" max="13317" width="10.42578125" style="59" bestFit="1" customWidth="1"/>
    <col min="13318" max="13318" width="12" style="59" bestFit="1" customWidth="1"/>
    <col min="13319" max="13319" width="20.7109375" style="59" customWidth="1"/>
    <col min="13320" max="13564" width="9.140625" style="59"/>
    <col min="13565" max="13565" width="20.7109375" style="59" customWidth="1"/>
    <col min="13566" max="13568" width="9.7109375" style="59" customWidth="1"/>
    <col min="13569" max="13569" width="12" style="59" bestFit="1" customWidth="1"/>
    <col min="13570" max="13570" width="10.42578125" style="59" bestFit="1" customWidth="1"/>
    <col min="13571" max="13572" width="12" style="59" bestFit="1" customWidth="1"/>
    <col min="13573" max="13573" width="10.42578125" style="59" bestFit="1" customWidth="1"/>
    <col min="13574" max="13574" width="12" style="59" bestFit="1" customWidth="1"/>
    <col min="13575" max="13575" width="20.7109375" style="59" customWidth="1"/>
    <col min="13576" max="13820" width="9.140625" style="59"/>
    <col min="13821" max="13821" width="20.7109375" style="59" customWidth="1"/>
    <col min="13822" max="13824" width="9.7109375" style="59" customWidth="1"/>
    <col min="13825" max="13825" width="12" style="59" bestFit="1" customWidth="1"/>
    <col min="13826" max="13826" width="10.42578125" style="59" bestFit="1" customWidth="1"/>
    <col min="13827" max="13828" width="12" style="59" bestFit="1" customWidth="1"/>
    <col min="13829" max="13829" width="10.42578125" style="59" bestFit="1" customWidth="1"/>
    <col min="13830" max="13830" width="12" style="59" bestFit="1" customWidth="1"/>
    <col min="13831" max="13831" width="20.7109375" style="59" customWidth="1"/>
    <col min="13832" max="14076" width="9.140625" style="59"/>
    <col min="14077" max="14077" width="20.7109375" style="59" customWidth="1"/>
    <col min="14078" max="14080" width="9.7109375" style="59" customWidth="1"/>
    <col min="14081" max="14081" width="12" style="59" bestFit="1" customWidth="1"/>
    <col min="14082" max="14082" width="10.42578125" style="59" bestFit="1" customWidth="1"/>
    <col min="14083" max="14084" width="12" style="59" bestFit="1" customWidth="1"/>
    <col min="14085" max="14085" width="10.42578125" style="59" bestFit="1" customWidth="1"/>
    <col min="14086" max="14086" width="12" style="59" bestFit="1" customWidth="1"/>
    <col min="14087" max="14087" width="20.7109375" style="59" customWidth="1"/>
    <col min="14088" max="14332" width="9.140625" style="59"/>
    <col min="14333" max="14333" width="20.7109375" style="59" customWidth="1"/>
    <col min="14334" max="14336" width="9.7109375" style="59" customWidth="1"/>
    <col min="14337" max="14337" width="12" style="59" bestFit="1" customWidth="1"/>
    <col min="14338" max="14338" width="10.42578125" style="59" bestFit="1" customWidth="1"/>
    <col min="14339" max="14340" width="12" style="59" bestFit="1" customWidth="1"/>
    <col min="14341" max="14341" width="10.42578125" style="59" bestFit="1" customWidth="1"/>
    <col min="14342" max="14342" width="12" style="59" bestFit="1" customWidth="1"/>
    <col min="14343" max="14343" width="20.7109375" style="59" customWidth="1"/>
    <col min="14344" max="14588" width="9.140625" style="59"/>
    <col min="14589" max="14589" width="20.7109375" style="59" customWidth="1"/>
    <col min="14590" max="14592" width="9.7109375" style="59" customWidth="1"/>
    <col min="14593" max="14593" width="12" style="59" bestFit="1" customWidth="1"/>
    <col min="14594" max="14594" width="10.42578125" style="59" bestFit="1" customWidth="1"/>
    <col min="14595" max="14596" width="12" style="59" bestFit="1" customWidth="1"/>
    <col min="14597" max="14597" width="10.42578125" style="59" bestFit="1" customWidth="1"/>
    <col min="14598" max="14598" width="12" style="59" bestFit="1" customWidth="1"/>
    <col min="14599" max="14599" width="20.7109375" style="59" customWidth="1"/>
    <col min="14600" max="14844" width="9.140625" style="59"/>
    <col min="14845" max="14845" width="20.7109375" style="59" customWidth="1"/>
    <col min="14846" max="14848" width="9.7109375" style="59" customWidth="1"/>
    <col min="14849" max="14849" width="12" style="59" bestFit="1" customWidth="1"/>
    <col min="14850" max="14850" width="10.42578125" style="59" bestFit="1" customWidth="1"/>
    <col min="14851" max="14852" width="12" style="59" bestFit="1" customWidth="1"/>
    <col min="14853" max="14853" width="10.42578125" style="59" bestFit="1" customWidth="1"/>
    <col min="14854" max="14854" width="12" style="59" bestFit="1" customWidth="1"/>
    <col min="14855" max="14855" width="20.7109375" style="59" customWidth="1"/>
    <col min="14856" max="15100" width="9.140625" style="59"/>
    <col min="15101" max="15101" width="20.7109375" style="59" customWidth="1"/>
    <col min="15102" max="15104" width="9.7109375" style="59" customWidth="1"/>
    <col min="15105" max="15105" width="12" style="59" bestFit="1" customWidth="1"/>
    <col min="15106" max="15106" width="10.42578125" style="59" bestFit="1" customWidth="1"/>
    <col min="15107" max="15108" width="12" style="59" bestFit="1" customWidth="1"/>
    <col min="15109" max="15109" width="10.42578125" style="59" bestFit="1" customWidth="1"/>
    <col min="15110" max="15110" width="12" style="59" bestFit="1" customWidth="1"/>
    <col min="15111" max="15111" width="20.7109375" style="59" customWidth="1"/>
    <col min="15112" max="15356" width="9.140625" style="59"/>
    <col min="15357" max="15357" width="20.7109375" style="59" customWidth="1"/>
    <col min="15358" max="15360" width="9.7109375" style="59" customWidth="1"/>
    <col min="15361" max="15361" width="12" style="59" bestFit="1" customWidth="1"/>
    <col min="15362" max="15362" width="10.42578125" style="59" bestFit="1" customWidth="1"/>
    <col min="15363" max="15364" width="12" style="59" bestFit="1" customWidth="1"/>
    <col min="15365" max="15365" width="10.42578125" style="59" bestFit="1" customWidth="1"/>
    <col min="15366" max="15366" width="12" style="59" bestFit="1" customWidth="1"/>
    <col min="15367" max="15367" width="20.7109375" style="59" customWidth="1"/>
    <col min="15368" max="15612" width="9.140625" style="59"/>
    <col min="15613" max="15613" width="20.7109375" style="59" customWidth="1"/>
    <col min="15614" max="15616" width="9.7109375" style="59" customWidth="1"/>
    <col min="15617" max="15617" width="12" style="59" bestFit="1" customWidth="1"/>
    <col min="15618" max="15618" width="10.42578125" style="59" bestFit="1" customWidth="1"/>
    <col min="15619" max="15620" width="12" style="59" bestFit="1" customWidth="1"/>
    <col min="15621" max="15621" width="10.42578125" style="59" bestFit="1" customWidth="1"/>
    <col min="15622" max="15622" width="12" style="59" bestFit="1" customWidth="1"/>
    <col min="15623" max="15623" width="20.7109375" style="59" customWidth="1"/>
    <col min="15624" max="15868" width="9.140625" style="59"/>
    <col min="15869" max="15869" width="20.7109375" style="59" customWidth="1"/>
    <col min="15870" max="15872" width="9.7109375" style="59" customWidth="1"/>
    <col min="15873" max="15873" width="12" style="59" bestFit="1" customWidth="1"/>
    <col min="15874" max="15874" width="10.42578125" style="59" bestFit="1" customWidth="1"/>
    <col min="15875" max="15876" width="12" style="59" bestFit="1" customWidth="1"/>
    <col min="15877" max="15877" width="10.42578125" style="59" bestFit="1" customWidth="1"/>
    <col min="15878" max="15878" width="12" style="59" bestFit="1" customWidth="1"/>
    <col min="15879" max="15879" width="20.7109375" style="59" customWidth="1"/>
    <col min="15880" max="16124" width="9.140625" style="59"/>
    <col min="16125" max="16125" width="20.7109375" style="59" customWidth="1"/>
    <col min="16126" max="16128" width="9.7109375" style="59" customWidth="1"/>
    <col min="16129" max="16129" width="12" style="59" bestFit="1" customWidth="1"/>
    <col min="16130" max="16130" width="10.42578125" style="59" bestFit="1" customWidth="1"/>
    <col min="16131" max="16132" width="12" style="59" bestFit="1" customWidth="1"/>
    <col min="16133" max="16133" width="10.42578125" style="59" bestFit="1" customWidth="1"/>
    <col min="16134" max="16134" width="12" style="59" bestFit="1" customWidth="1"/>
    <col min="16135" max="16135" width="20.7109375" style="59" customWidth="1"/>
    <col min="16136" max="16380" width="9.140625" style="59"/>
    <col min="16381" max="16384" width="9.140625" style="59" customWidth="1"/>
  </cols>
  <sheetData>
    <row r="1" spans="1:13" s="3" customFormat="1" ht="30.75">
      <c r="A1" s="370" t="s">
        <v>103</v>
      </c>
      <c r="B1" s="370"/>
      <c r="C1" s="370"/>
      <c r="D1" s="370"/>
      <c r="E1" s="370"/>
      <c r="F1" s="371"/>
      <c r="G1" s="371"/>
      <c r="H1" s="371"/>
      <c r="I1" s="371"/>
      <c r="J1" s="372" t="s">
        <v>102</v>
      </c>
    </row>
    <row r="2" spans="1:13" s="3" customFormat="1" ht="12" customHeight="1">
      <c r="A2" s="64"/>
      <c r="B2" s="64"/>
      <c r="C2" s="64"/>
      <c r="D2" s="64"/>
      <c r="E2" s="64"/>
      <c r="F2" s="65"/>
      <c r="G2" s="65"/>
      <c r="H2" s="65"/>
      <c r="I2" s="65"/>
      <c r="J2" s="65"/>
    </row>
    <row r="3" spans="1:13" s="45" customFormat="1" ht="17.25" customHeight="1">
      <c r="A3" s="724" t="s">
        <v>109</v>
      </c>
      <c r="B3" s="724"/>
      <c r="C3" s="724"/>
      <c r="D3" s="724"/>
      <c r="E3" s="724"/>
      <c r="F3" s="724"/>
      <c r="G3" s="724"/>
      <c r="H3" s="724"/>
      <c r="I3" s="724"/>
      <c r="J3" s="724"/>
    </row>
    <row r="4" spans="1:13" s="47" customFormat="1" ht="21.75" customHeight="1">
      <c r="A4" s="744" t="s">
        <v>543</v>
      </c>
      <c r="B4" s="745"/>
      <c r="C4" s="745"/>
      <c r="D4" s="745"/>
      <c r="E4" s="745"/>
      <c r="F4" s="745"/>
      <c r="G4" s="745"/>
      <c r="H4" s="745"/>
      <c r="I4" s="745"/>
      <c r="J4" s="745"/>
      <c r="K4" s="46"/>
      <c r="L4" s="46"/>
    </row>
    <row r="5" spans="1:13" s="45" customFormat="1" ht="20.25">
      <c r="A5" s="746" t="s">
        <v>338</v>
      </c>
      <c r="B5" s="746"/>
      <c r="C5" s="746"/>
      <c r="D5" s="746"/>
      <c r="E5" s="746"/>
      <c r="F5" s="746"/>
      <c r="G5" s="746"/>
      <c r="H5" s="746"/>
      <c r="I5" s="746"/>
      <c r="J5" s="746"/>
    </row>
    <row r="6" spans="1:13" s="47" customFormat="1" ht="14.25" customHeight="1">
      <c r="A6" s="747" t="s">
        <v>544</v>
      </c>
      <c r="B6" s="747"/>
      <c r="C6" s="747"/>
      <c r="D6" s="747"/>
      <c r="E6" s="747"/>
      <c r="F6" s="747"/>
      <c r="G6" s="747"/>
      <c r="H6" s="747"/>
      <c r="I6" s="747"/>
      <c r="J6" s="747"/>
      <c r="K6" s="46"/>
      <c r="L6" s="46"/>
    </row>
    <row r="7" spans="1:13" s="45" customFormat="1" ht="17.25" customHeight="1">
      <c r="A7" s="14" t="s">
        <v>42</v>
      </c>
      <c r="B7" s="14"/>
      <c r="C7" s="14"/>
      <c r="D7" s="14"/>
      <c r="E7" s="14"/>
      <c r="F7" s="15"/>
      <c r="G7" s="15"/>
      <c r="H7" s="15"/>
      <c r="I7" s="48"/>
      <c r="J7" s="16" t="s">
        <v>267</v>
      </c>
    </row>
    <row r="8" spans="1:13" s="50" customFormat="1" ht="31.5" customHeight="1">
      <c r="A8" s="741" t="s">
        <v>94</v>
      </c>
      <c r="B8" s="756" t="s">
        <v>527</v>
      </c>
      <c r="C8" s="757"/>
      <c r="D8" s="757"/>
      <c r="E8" s="758"/>
      <c r="F8" s="753" t="s">
        <v>546</v>
      </c>
      <c r="G8" s="754"/>
      <c r="H8" s="754"/>
      <c r="I8" s="755"/>
      <c r="J8" s="748" t="s">
        <v>234</v>
      </c>
    </row>
    <row r="9" spans="1:13" s="50" customFormat="1" ht="38.25" customHeight="1">
      <c r="A9" s="742"/>
      <c r="B9" s="353" t="s">
        <v>391</v>
      </c>
      <c r="C9" s="353" t="s">
        <v>425</v>
      </c>
      <c r="D9" s="353" t="s">
        <v>392</v>
      </c>
      <c r="E9" s="751" t="s">
        <v>390</v>
      </c>
      <c r="F9" s="353" t="s">
        <v>391</v>
      </c>
      <c r="G9" s="353" t="s">
        <v>425</v>
      </c>
      <c r="H9" s="353" t="s">
        <v>392</v>
      </c>
      <c r="I9" s="751" t="s">
        <v>390</v>
      </c>
      <c r="J9" s="749"/>
    </row>
    <row r="10" spans="1:13" s="50" customFormat="1" ht="30" customHeight="1">
      <c r="A10" s="743"/>
      <c r="B10" s="354" t="s">
        <v>393</v>
      </c>
      <c r="C10" s="354" t="s">
        <v>472</v>
      </c>
      <c r="D10" s="354" t="s">
        <v>394</v>
      </c>
      <c r="E10" s="752"/>
      <c r="F10" s="354" t="s">
        <v>393</v>
      </c>
      <c r="G10" s="354" t="s">
        <v>472</v>
      </c>
      <c r="H10" s="354" t="s">
        <v>394</v>
      </c>
      <c r="I10" s="752"/>
      <c r="J10" s="750"/>
    </row>
    <row r="11" spans="1:13" s="53" customFormat="1" ht="23.25" customHeight="1" thickBot="1">
      <c r="A11" s="66" t="s">
        <v>88</v>
      </c>
      <c r="B11" s="51">
        <v>123615</v>
      </c>
      <c r="C11" s="51">
        <v>246072</v>
      </c>
      <c r="D11" s="51">
        <v>105</v>
      </c>
      <c r="E11" s="52">
        <f t="shared" ref="E11:E21" si="0">SUM(B11:D11)</f>
        <v>369792</v>
      </c>
      <c r="F11" s="51">
        <v>147058</v>
      </c>
      <c r="G11" s="51">
        <v>231088</v>
      </c>
      <c r="H11" s="51">
        <v>33</v>
      </c>
      <c r="I11" s="52">
        <f t="shared" ref="I11:I21" si="1">SUM(F11:H11)</f>
        <v>378179</v>
      </c>
      <c r="J11" s="115" t="s">
        <v>126</v>
      </c>
    </row>
    <row r="12" spans="1:13" s="53" customFormat="1" ht="23.25" customHeight="1" thickBot="1">
      <c r="A12" s="67" t="s">
        <v>89</v>
      </c>
      <c r="B12" s="54">
        <v>70567</v>
      </c>
      <c r="C12" s="54">
        <v>388570</v>
      </c>
      <c r="D12" s="54">
        <v>1425</v>
      </c>
      <c r="E12" s="55">
        <f t="shared" si="0"/>
        <v>460562</v>
      </c>
      <c r="F12" s="54">
        <v>52780</v>
      </c>
      <c r="G12" s="54">
        <v>281163</v>
      </c>
      <c r="H12" s="54">
        <v>10</v>
      </c>
      <c r="I12" s="55">
        <f t="shared" si="1"/>
        <v>333953</v>
      </c>
      <c r="J12" s="96" t="s">
        <v>70</v>
      </c>
    </row>
    <row r="13" spans="1:13" s="53" customFormat="1" ht="23.25" customHeight="1" thickBot="1">
      <c r="A13" s="66" t="s">
        <v>90</v>
      </c>
      <c r="B13" s="51">
        <v>204099</v>
      </c>
      <c r="C13" s="51">
        <v>46106</v>
      </c>
      <c r="D13" s="51">
        <v>1698</v>
      </c>
      <c r="E13" s="52">
        <f t="shared" si="0"/>
        <v>251903</v>
      </c>
      <c r="F13" s="51">
        <v>288753</v>
      </c>
      <c r="G13" s="51">
        <v>75578</v>
      </c>
      <c r="H13" s="51">
        <v>107</v>
      </c>
      <c r="I13" s="52">
        <f t="shared" si="1"/>
        <v>364438</v>
      </c>
      <c r="J13" s="115" t="s">
        <v>71</v>
      </c>
      <c r="M13" s="352"/>
    </row>
    <row r="14" spans="1:13" s="53" customFormat="1" ht="23.25" customHeight="1" thickBot="1">
      <c r="A14" s="67" t="s">
        <v>366</v>
      </c>
      <c r="B14" s="54">
        <v>799181</v>
      </c>
      <c r="C14" s="54">
        <v>92884</v>
      </c>
      <c r="D14" s="54">
        <v>56455</v>
      </c>
      <c r="E14" s="55">
        <f t="shared" si="0"/>
        <v>948520</v>
      </c>
      <c r="F14" s="54">
        <v>966050</v>
      </c>
      <c r="G14" s="54">
        <v>125150</v>
      </c>
      <c r="H14" s="54">
        <v>5382</v>
      </c>
      <c r="I14" s="55">
        <f t="shared" si="1"/>
        <v>1096582</v>
      </c>
      <c r="J14" s="96" t="s">
        <v>72</v>
      </c>
    </row>
    <row r="15" spans="1:13" s="53" customFormat="1" ht="23.25" customHeight="1" thickBot="1">
      <c r="A15" s="66" t="s">
        <v>367</v>
      </c>
      <c r="B15" s="51">
        <v>67383</v>
      </c>
      <c r="C15" s="51">
        <v>3382</v>
      </c>
      <c r="D15" s="51">
        <v>4419</v>
      </c>
      <c r="E15" s="52">
        <f t="shared" si="0"/>
        <v>75184</v>
      </c>
      <c r="F15" s="51">
        <v>64168</v>
      </c>
      <c r="G15" s="51">
        <v>4710</v>
      </c>
      <c r="H15" s="51">
        <v>116</v>
      </c>
      <c r="I15" s="52">
        <f t="shared" si="1"/>
        <v>68994</v>
      </c>
      <c r="J15" s="115" t="s">
        <v>279</v>
      </c>
      <c r="M15" s="303"/>
    </row>
    <row r="16" spans="1:13" s="53" customFormat="1" ht="23.25" customHeight="1" thickBot="1">
      <c r="A16" s="67" t="s">
        <v>78</v>
      </c>
      <c r="B16" s="54">
        <v>242324</v>
      </c>
      <c r="C16" s="54">
        <v>4528</v>
      </c>
      <c r="D16" s="54">
        <v>145050</v>
      </c>
      <c r="E16" s="55">
        <f t="shared" si="0"/>
        <v>391902</v>
      </c>
      <c r="F16" s="54">
        <v>218769</v>
      </c>
      <c r="G16" s="54">
        <v>4718</v>
      </c>
      <c r="H16" s="54">
        <v>12273</v>
      </c>
      <c r="I16" s="55">
        <f t="shared" si="1"/>
        <v>235760</v>
      </c>
      <c r="J16" s="96" t="s">
        <v>73</v>
      </c>
    </row>
    <row r="17" spans="1:12" s="53" customFormat="1" ht="23.25" customHeight="1" thickBot="1">
      <c r="A17" s="66" t="s">
        <v>368</v>
      </c>
      <c r="B17" s="51">
        <v>74260</v>
      </c>
      <c r="C17" s="51">
        <v>3031</v>
      </c>
      <c r="D17" s="51">
        <v>6707</v>
      </c>
      <c r="E17" s="52">
        <f t="shared" si="0"/>
        <v>83998</v>
      </c>
      <c r="F17" s="51">
        <v>80548</v>
      </c>
      <c r="G17" s="51">
        <v>3184</v>
      </c>
      <c r="H17" s="51">
        <v>178</v>
      </c>
      <c r="I17" s="52">
        <f t="shared" si="1"/>
        <v>83910</v>
      </c>
      <c r="J17" s="115" t="s">
        <v>214</v>
      </c>
    </row>
    <row r="18" spans="1:12" s="53" customFormat="1" ht="38.25" thickBot="1">
      <c r="A18" s="67" t="s">
        <v>369</v>
      </c>
      <c r="B18" s="54">
        <v>9477</v>
      </c>
      <c r="C18" s="54">
        <v>141</v>
      </c>
      <c r="D18" s="54">
        <v>2744</v>
      </c>
      <c r="E18" s="55">
        <f t="shared" si="0"/>
        <v>12362</v>
      </c>
      <c r="F18" s="54">
        <v>9968</v>
      </c>
      <c r="G18" s="54">
        <v>218</v>
      </c>
      <c r="H18" s="54">
        <v>63</v>
      </c>
      <c r="I18" s="55">
        <f t="shared" si="1"/>
        <v>10249</v>
      </c>
      <c r="J18" s="96" t="s">
        <v>215</v>
      </c>
    </row>
    <row r="19" spans="1:12" s="53" customFormat="1" ht="23.25" customHeight="1" thickBot="1">
      <c r="A19" s="66" t="s">
        <v>378</v>
      </c>
      <c r="B19" s="51">
        <v>25322</v>
      </c>
      <c r="C19" s="51">
        <v>338</v>
      </c>
      <c r="D19" s="51">
        <v>4677</v>
      </c>
      <c r="E19" s="52">
        <f t="shared" si="0"/>
        <v>30337</v>
      </c>
      <c r="F19" s="51">
        <v>24987</v>
      </c>
      <c r="G19" s="51">
        <v>268</v>
      </c>
      <c r="H19" s="51">
        <v>25</v>
      </c>
      <c r="I19" s="52">
        <f t="shared" si="1"/>
        <v>25280</v>
      </c>
      <c r="J19" s="115" t="s">
        <v>216</v>
      </c>
    </row>
    <row r="20" spans="1:12" s="53" customFormat="1" ht="23.25" customHeight="1" thickBot="1">
      <c r="A20" s="67" t="s">
        <v>95</v>
      </c>
      <c r="B20" s="54">
        <v>18196</v>
      </c>
      <c r="C20" s="54">
        <v>429</v>
      </c>
      <c r="D20" s="54">
        <v>659</v>
      </c>
      <c r="E20" s="55">
        <f t="shared" si="0"/>
        <v>19284</v>
      </c>
      <c r="F20" s="54">
        <v>19580</v>
      </c>
      <c r="G20" s="54">
        <v>380</v>
      </c>
      <c r="H20" s="54">
        <v>14</v>
      </c>
      <c r="I20" s="55">
        <f t="shared" si="1"/>
        <v>19974</v>
      </c>
      <c r="J20" s="96" t="s">
        <v>217</v>
      </c>
    </row>
    <row r="21" spans="1:12" s="53" customFormat="1" ht="23.25" customHeight="1">
      <c r="A21" s="68" t="s">
        <v>79</v>
      </c>
      <c r="B21" s="56">
        <v>6272</v>
      </c>
      <c r="C21" s="56">
        <v>1251</v>
      </c>
      <c r="D21" s="56">
        <v>7</v>
      </c>
      <c r="E21" s="57">
        <f t="shared" si="0"/>
        <v>7530</v>
      </c>
      <c r="F21" s="56">
        <v>7833</v>
      </c>
      <c r="G21" s="56">
        <v>1353</v>
      </c>
      <c r="H21" s="56">
        <v>0</v>
      </c>
      <c r="I21" s="57">
        <f t="shared" si="1"/>
        <v>9186</v>
      </c>
      <c r="J21" s="116" t="s">
        <v>74</v>
      </c>
    </row>
    <row r="22" spans="1:12" s="53" customFormat="1" ht="23.25" customHeight="1">
      <c r="A22" s="69" t="s">
        <v>11</v>
      </c>
      <c r="B22" s="58">
        <f t="shared" ref="B22:I22" si="2">SUM(B11:B21)</f>
        <v>1640696</v>
      </c>
      <c r="C22" s="58">
        <f t="shared" si="2"/>
        <v>786732</v>
      </c>
      <c r="D22" s="58">
        <f t="shared" si="2"/>
        <v>223946</v>
      </c>
      <c r="E22" s="58">
        <f t="shared" si="2"/>
        <v>2651374</v>
      </c>
      <c r="F22" s="58">
        <f>SUM(F11:F21)</f>
        <v>1880494</v>
      </c>
      <c r="G22" s="58">
        <f>SUM(G11:G21)</f>
        <v>727810</v>
      </c>
      <c r="H22" s="58">
        <f>SUM(H11:H21)</f>
        <v>18201</v>
      </c>
      <c r="I22" s="58">
        <f t="shared" si="2"/>
        <v>2626505</v>
      </c>
      <c r="J22" s="117" t="s">
        <v>12</v>
      </c>
      <c r="L22" s="53" t="s">
        <v>400</v>
      </c>
    </row>
    <row r="23" spans="1:12" ht="27" customHeight="1">
      <c r="A23" s="759"/>
      <c r="B23" s="759"/>
      <c r="C23" s="759"/>
      <c r="D23" s="759"/>
      <c r="E23" s="759"/>
      <c r="F23" s="71"/>
      <c r="G23" s="761"/>
      <c r="H23" s="761"/>
      <c r="I23" s="761"/>
      <c r="J23" s="761"/>
    </row>
    <row r="24" spans="1:12" ht="21.75">
      <c r="A24" s="736" t="s">
        <v>444</v>
      </c>
      <c r="B24" s="736"/>
      <c r="C24" s="736"/>
      <c r="D24" s="736"/>
      <c r="E24" s="736"/>
      <c r="F24" s="736"/>
      <c r="G24" s="736"/>
      <c r="H24" s="736"/>
      <c r="I24" s="736"/>
      <c r="J24" s="736"/>
    </row>
    <row r="25" spans="1:12" ht="21.75">
      <c r="A25" s="737" t="s">
        <v>541</v>
      </c>
      <c r="B25" s="736"/>
      <c r="C25" s="736"/>
      <c r="D25" s="736"/>
      <c r="E25" s="736"/>
      <c r="F25" s="736"/>
      <c r="G25" s="736"/>
      <c r="H25" s="736"/>
      <c r="I25" s="736"/>
      <c r="J25" s="736"/>
    </row>
    <row r="26" spans="1:12" ht="15">
      <c r="A26" s="738" t="s">
        <v>445</v>
      </c>
      <c r="B26" s="738"/>
      <c r="C26" s="738"/>
      <c r="D26" s="738"/>
      <c r="E26" s="738"/>
      <c r="F26" s="738"/>
      <c r="G26" s="738"/>
      <c r="H26" s="738"/>
      <c r="I26" s="738"/>
      <c r="J26" s="738"/>
    </row>
    <row r="27" spans="1:12" ht="15">
      <c r="A27" s="738" t="s">
        <v>547</v>
      </c>
      <c r="B27" s="738"/>
      <c r="C27" s="738"/>
      <c r="D27" s="738"/>
      <c r="E27" s="738"/>
      <c r="F27" s="738"/>
      <c r="G27" s="738"/>
      <c r="H27" s="738"/>
      <c r="I27" s="738"/>
      <c r="J27" s="738"/>
    </row>
    <row r="28" spans="1:12" ht="24.95" customHeight="1">
      <c r="A28" s="71"/>
      <c r="B28" s="71"/>
      <c r="C28" s="71"/>
      <c r="D28" s="71"/>
      <c r="E28" s="71"/>
      <c r="F28" s="71"/>
      <c r="G28" s="71"/>
      <c r="H28" s="71"/>
      <c r="I28" s="71"/>
      <c r="J28" s="71"/>
    </row>
    <row r="29" spans="1:12" ht="24.95" customHeight="1">
      <c r="A29" s="71"/>
      <c r="B29" s="71"/>
      <c r="C29" s="71"/>
      <c r="D29" s="71"/>
      <c r="E29" s="71"/>
      <c r="F29" s="71"/>
      <c r="G29" s="71"/>
      <c r="H29" s="71"/>
      <c r="I29" s="71"/>
      <c r="J29" s="71"/>
    </row>
    <row r="30" spans="1:12" ht="24.95" customHeight="1">
      <c r="A30" s="71"/>
      <c r="B30" s="71"/>
      <c r="C30" s="71"/>
      <c r="D30" s="71"/>
      <c r="E30" s="71"/>
      <c r="F30" s="71"/>
      <c r="G30" s="71"/>
      <c r="H30" s="71"/>
      <c r="I30" s="71"/>
      <c r="J30" s="71"/>
    </row>
    <row r="31" spans="1:12" ht="24.95" customHeight="1">
      <c r="A31" s="71"/>
      <c r="B31" s="71"/>
      <c r="C31" s="71"/>
      <c r="D31" s="71"/>
      <c r="E31" s="71"/>
      <c r="F31" s="71"/>
      <c r="G31" s="71"/>
      <c r="H31" s="71"/>
      <c r="I31" s="71"/>
      <c r="J31" s="71"/>
    </row>
    <row r="32" spans="1:12" ht="24.95" customHeight="1">
      <c r="A32" s="71"/>
      <c r="B32" s="71"/>
      <c r="C32" s="71"/>
      <c r="D32" s="71"/>
      <c r="E32" s="71"/>
      <c r="F32" s="71"/>
      <c r="G32" s="71"/>
      <c r="H32" s="71"/>
      <c r="I32" s="71"/>
      <c r="J32" s="71"/>
    </row>
    <row r="33" spans="1:10" ht="24.95" customHeight="1">
      <c r="A33" s="71"/>
      <c r="B33" s="71"/>
      <c r="C33" s="71"/>
      <c r="D33" s="71"/>
      <c r="E33" s="71"/>
      <c r="F33" s="71"/>
      <c r="G33" s="71"/>
      <c r="H33" s="71"/>
      <c r="I33" s="71"/>
      <c r="J33" s="71"/>
    </row>
    <row r="34" spans="1:10" ht="24.95" customHeight="1">
      <c r="A34" s="71"/>
      <c r="B34" s="71"/>
      <c r="C34" s="71"/>
      <c r="D34" s="71"/>
      <c r="E34" s="71"/>
      <c r="F34" s="71"/>
      <c r="G34" s="71"/>
      <c r="H34" s="71"/>
      <c r="I34" s="71"/>
      <c r="J34" s="71"/>
    </row>
    <row r="35" spans="1:10" ht="24.95" customHeight="1">
      <c r="A35" s="71"/>
      <c r="B35" s="71"/>
      <c r="C35" s="71"/>
      <c r="D35" s="71"/>
      <c r="E35" s="71"/>
      <c r="F35" s="71"/>
      <c r="G35" s="71"/>
      <c r="H35" s="71"/>
      <c r="I35" s="71"/>
      <c r="J35" s="71"/>
    </row>
    <row r="36" spans="1:10" ht="24.95" customHeight="1">
      <c r="A36" s="71"/>
      <c r="B36" s="71"/>
      <c r="C36" s="71"/>
      <c r="D36" s="71"/>
      <c r="E36" s="71"/>
      <c r="F36" s="71"/>
      <c r="G36" s="71"/>
      <c r="H36" s="71"/>
      <c r="I36" s="71"/>
      <c r="J36" s="71"/>
    </row>
    <row r="37" spans="1:10" ht="24.95" customHeight="1">
      <c r="A37" s="71"/>
      <c r="B37" s="71"/>
      <c r="C37" s="71"/>
      <c r="D37" s="71"/>
      <c r="E37" s="71"/>
      <c r="F37" s="71"/>
      <c r="G37" s="71"/>
      <c r="H37" s="71"/>
      <c r="I37" s="71"/>
      <c r="J37" s="71"/>
    </row>
    <row r="38" spans="1:10" ht="18" customHeight="1">
      <c r="A38" s="71"/>
      <c r="B38" s="71"/>
      <c r="C38" s="71"/>
      <c r="D38" s="71"/>
      <c r="E38" s="71"/>
      <c r="F38" s="71"/>
      <c r="G38" s="71"/>
      <c r="H38" s="71"/>
      <c r="I38" s="71"/>
      <c r="J38" s="71"/>
    </row>
    <row r="39" spans="1:10" ht="29.25" customHeight="1">
      <c r="A39" s="71"/>
      <c r="B39" s="71"/>
      <c r="C39" s="71"/>
      <c r="D39" s="71"/>
      <c r="E39" s="71"/>
      <c r="F39" s="71"/>
      <c r="G39" s="71"/>
      <c r="H39" s="71"/>
      <c r="I39" s="71"/>
      <c r="J39" s="71"/>
    </row>
    <row r="40" spans="1:10" ht="24.95" customHeight="1">
      <c r="A40" s="71"/>
      <c r="B40" s="71"/>
      <c r="C40" s="71"/>
      <c r="D40" s="71"/>
      <c r="E40" s="71"/>
      <c r="F40" s="71"/>
      <c r="G40" s="71"/>
      <c r="H40" s="71"/>
      <c r="I40" s="71"/>
      <c r="J40" s="71"/>
    </row>
    <row r="41" spans="1:10" ht="24.95" customHeight="1">
      <c r="A41" s="71"/>
      <c r="B41" s="71"/>
      <c r="C41" s="71"/>
      <c r="D41" s="71"/>
      <c r="E41" s="71"/>
      <c r="F41" s="71"/>
      <c r="G41" s="71"/>
      <c r="H41" s="71"/>
      <c r="I41" s="71"/>
      <c r="J41" s="71"/>
    </row>
    <row r="42" spans="1:10" ht="24.95" customHeight="1">
      <c r="A42" s="71"/>
      <c r="B42" s="71"/>
      <c r="C42" s="71"/>
      <c r="D42" s="71"/>
      <c r="E42" s="71"/>
      <c r="F42" s="71"/>
      <c r="G42" s="71"/>
      <c r="H42" s="71"/>
      <c r="I42" s="71"/>
      <c r="J42" s="71"/>
    </row>
    <row r="43" spans="1:10" ht="24.95" customHeight="1">
      <c r="A43" s="71"/>
      <c r="B43" s="71"/>
      <c r="C43" s="71"/>
      <c r="D43" s="71"/>
      <c r="E43" s="71"/>
      <c r="F43" s="71"/>
      <c r="G43" s="71"/>
      <c r="H43" s="71"/>
      <c r="I43" s="71"/>
      <c r="J43" s="71"/>
    </row>
    <row r="44" spans="1:10" ht="24.95" customHeight="1">
      <c r="A44" s="760" t="s">
        <v>405</v>
      </c>
      <c r="B44" s="760"/>
      <c r="C44" s="760"/>
      <c r="D44" s="760"/>
      <c r="E44" s="760"/>
      <c r="F44" s="760"/>
      <c r="G44" s="760"/>
      <c r="H44" s="760"/>
      <c r="I44" s="760"/>
      <c r="J44" s="760"/>
    </row>
    <row r="47" spans="1:10" ht="24.95" customHeight="1">
      <c r="A47" s="59" t="s">
        <v>226</v>
      </c>
      <c r="F47" s="70">
        <f>I21</f>
        <v>9186</v>
      </c>
    </row>
    <row r="48" spans="1:10" ht="24.95" customHeight="1">
      <c r="A48" s="59" t="s">
        <v>229</v>
      </c>
      <c r="F48" s="70">
        <f>I20</f>
        <v>19974</v>
      </c>
    </row>
    <row r="49" spans="1:8" ht="24.95" customHeight="1">
      <c r="A49" s="59" t="s">
        <v>379</v>
      </c>
      <c r="F49" s="70">
        <f>I19</f>
        <v>25280</v>
      </c>
    </row>
    <row r="50" spans="1:8" ht="24.95" customHeight="1">
      <c r="A50" s="59" t="s">
        <v>228</v>
      </c>
      <c r="F50" s="70">
        <f>I18</f>
        <v>10249</v>
      </c>
    </row>
    <row r="51" spans="1:8" ht="24.95" customHeight="1">
      <c r="A51" s="59" t="s">
        <v>227</v>
      </c>
      <c r="F51" s="70">
        <f>I17</f>
        <v>83910</v>
      </c>
    </row>
    <row r="52" spans="1:8" ht="24.95" customHeight="1">
      <c r="A52" s="59" t="s">
        <v>108</v>
      </c>
      <c r="F52" s="70">
        <f>I16</f>
        <v>235760</v>
      </c>
    </row>
    <row r="53" spans="1:8" ht="24.95" customHeight="1">
      <c r="A53" s="59" t="s">
        <v>107</v>
      </c>
      <c r="F53" s="70">
        <f>I15</f>
        <v>68994</v>
      </c>
    </row>
    <row r="54" spans="1:8" ht="24.95" customHeight="1">
      <c r="A54" s="59" t="s">
        <v>106</v>
      </c>
      <c r="F54" s="70">
        <f>I14</f>
        <v>1096582</v>
      </c>
    </row>
    <row r="55" spans="1:8" ht="24.95" customHeight="1">
      <c r="A55" s="59" t="s">
        <v>105</v>
      </c>
      <c r="F55" s="70">
        <f>I13</f>
        <v>364438</v>
      </c>
    </row>
    <row r="56" spans="1:8" ht="24.95" customHeight="1">
      <c r="A56" s="59" t="s">
        <v>104</v>
      </c>
      <c r="F56" s="70">
        <f>I12</f>
        <v>333953</v>
      </c>
    </row>
    <row r="57" spans="1:8" ht="24.95" customHeight="1">
      <c r="A57" s="59" t="s">
        <v>270</v>
      </c>
      <c r="F57" s="70">
        <f>I11</f>
        <v>378179</v>
      </c>
    </row>
    <row r="58" spans="1:8" ht="24.95" customHeight="1">
      <c r="F58" s="145">
        <f>SUM(F47:F57)</f>
        <v>2626505</v>
      </c>
      <c r="H58" s="70"/>
    </row>
    <row r="61" spans="1:8" ht="24.95" customHeight="1">
      <c r="F61" s="145"/>
      <c r="G61" s="70"/>
    </row>
  </sheetData>
  <sortState xmlns:xlrd2="http://schemas.microsoft.com/office/spreadsheetml/2017/richdata2" ref="N34:O44">
    <sortCondition ref="O34"/>
  </sortState>
  <mergeCells count="17">
    <mergeCell ref="A25:J25"/>
    <mergeCell ref="A26:J26"/>
    <mergeCell ref="A23:E23"/>
    <mergeCell ref="A27:J27"/>
    <mergeCell ref="A44:J44"/>
    <mergeCell ref="G23:J23"/>
    <mergeCell ref="A24:J24"/>
    <mergeCell ref="A3:J3"/>
    <mergeCell ref="A4:J4"/>
    <mergeCell ref="A5:J5"/>
    <mergeCell ref="A6:J6"/>
    <mergeCell ref="A8:A10"/>
    <mergeCell ref="J8:J10"/>
    <mergeCell ref="B8:E8"/>
    <mergeCell ref="F8:I8"/>
    <mergeCell ref="E9:E10"/>
    <mergeCell ref="I9:I10"/>
  </mergeCells>
  <printOptions horizontalCentered="1"/>
  <pageMargins left="0" right="0" top="0.47244094488188981" bottom="0" header="0" footer="0"/>
  <pageSetup paperSize="9" scale="94" orientation="landscape" r:id="rId1"/>
  <headerFooter>
    <oddFooter>&amp;C_&amp;P_</oddFooter>
  </headerFooter>
  <rowBreaks count="1" manualBreakCount="1">
    <brk id="22"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-Population Statistics -Second Quarter- 2023</EnglishTitle>
    <PublishingRollupImage xmlns="http://schemas.microsoft.com/sharepoint/v3" xsi:nil="true"/>
    <TaxCatchAll xmlns="b1657202-86a7-46c3-ba71-02bb0da5a392">
      <Value>792</Value>
      <Value>735</Value>
      <Value>734</Value>
      <Value>765</Value>
      <Value>714</Value>
    </TaxCatchAll>
    <DocType xmlns="b1657202-86a7-46c3-ba71-02bb0da5a392">
      <Value>Publication</Value>
    </DocType>
    <DocumentDescription xmlns="b1657202-86a7-46c3-ba71-02bb0da5a392">النشرة الربعية - للاحصاءات السكانية - الربع الثاني 2023</DocumentDescription>
    <DocPeriodicity xmlns="423524d6-f9d7-4b47-aadf-7b8f6888b7b0">Quarterly</DocPeriodicity>
    <DocumentDescription0 xmlns="423524d6-f9d7-4b47-aadf-7b8f6888b7b0">Quarterly bulletin -Population Statistics -Second Quarter- 2023</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Population</TermName>
          <TermId xmlns="http://schemas.microsoft.com/office/infopath/2007/PartnerControls">f6a95bda-394c-4576-b293-7e33382962a7</TermId>
        </TermInfo>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PopulationStatistics</TermName>
          <TermId xmlns="http://schemas.microsoft.com/office/infopath/2007/PartnerControls">4003f7a9-613b-43f1-8806-5ee45caf9602</TermId>
        </TermInfo>
      </Terms>
    </TaxKeywordTaxHTField>
    <Year xmlns="b1657202-86a7-46c3-ba71-02bb0da5a392">2023</Year>
    <PublishingStartDate xmlns="http://schemas.microsoft.com/sharepoint/v3">2023-08-22T12:00:00+00:00</PublishingStartDate>
    <Visible xmlns="b1657202-86a7-46c3-ba71-02bb0da5a392">true</Visible>
    <ArabicTitle xmlns="b1657202-86a7-46c3-ba71-02bb0da5a392">النشرة الربعية - للاحصاءات السكانية - الربع الثاني 2023</ArabicTitle>
  </documentManagement>
</p:properties>
</file>

<file path=customXml/itemProps1.xml><?xml version="1.0" encoding="utf-8"?>
<ds:datastoreItem xmlns:ds="http://schemas.openxmlformats.org/officeDocument/2006/customXml" ds:itemID="{74CCA66F-985F-4200-A31A-726FA93EB330}"/>
</file>

<file path=customXml/itemProps2.xml><?xml version="1.0" encoding="utf-8"?>
<ds:datastoreItem xmlns:ds="http://schemas.openxmlformats.org/officeDocument/2006/customXml" ds:itemID="{CB79FD8B-B6FA-4C01-845E-7587EF2861EE}">
  <ds:schemaRefs>
    <ds:schemaRef ds:uri="http://schemas.microsoft.com/sharepoint/v3/contenttype/forms"/>
  </ds:schemaRefs>
</ds:datastoreItem>
</file>

<file path=customXml/itemProps3.xml><?xml version="1.0" encoding="utf-8"?>
<ds:datastoreItem xmlns:ds="http://schemas.openxmlformats.org/officeDocument/2006/customXml" ds:itemID="{F9EC7358-8D2C-48D1-9C9D-4C4F35E40A8F}">
  <ds:schemaRefs>
    <ds:schemaRef ds:uri="b1657202-86a7-46c3-ba71-02bb0da5a392"/>
    <ds:schemaRef ds:uri="http://schemas.microsoft.com/office/infopath/2007/PartnerControls"/>
    <ds:schemaRef ds:uri="http://purl.org/dc/terms/"/>
    <ds:schemaRef ds:uri="http://schemas.microsoft.com/office/2006/metadata/properties"/>
    <ds:schemaRef ds:uri="423524d6-f9d7-4b47-aadf-7b8f6888b7b0"/>
    <ds:schemaRef ds:uri="http://schemas.microsoft.com/office/2006/documentManagement/types"/>
    <ds:schemaRef ds:uri="http://www.w3.org/XML/1998/namespace"/>
    <ds:schemaRef ds:uri="http://schemas.openxmlformats.org/package/2006/metadata/core-properties"/>
    <ds:schemaRef ds:uri="http://schemas.microsoft.com/sharepoint/v3"/>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61</vt:i4>
      </vt:variant>
    </vt:vector>
  </HeadingPairs>
  <TitlesOfParts>
    <vt:vector size="101" baseType="lpstr">
      <vt:lpstr>Cover</vt:lpstr>
      <vt:lpstr>تقديم </vt:lpstr>
      <vt:lpstr>نبذة </vt:lpstr>
      <vt:lpstr>محتويات الجداول</vt:lpstr>
      <vt:lpstr>محتويات الرسوم</vt:lpstr>
      <vt:lpstr>السكان</vt:lpstr>
      <vt:lpstr>1</vt:lpstr>
      <vt:lpstr>2</vt:lpstr>
      <vt:lpstr>3</vt:lpstr>
      <vt:lpstr>الزواج والطلاق</vt:lpstr>
      <vt:lpstr>4</vt:lpstr>
      <vt:lpstr>5</vt:lpstr>
      <vt:lpstr>6</vt:lpstr>
      <vt:lpstr>7 </vt:lpstr>
      <vt:lpstr>8</vt:lpstr>
      <vt:lpstr>9</vt:lpstr>
      <vt:lpstr>10</vt:lpstr>
      <vt:lpstr>11 </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27</vt:lpstr>
      <vt:lpstr>28</vt:lpstr>
      <vt:lpstr>Cover Back</vt:lpstr>
      <vt:lpstr>محتويات الجداول </vt:lpstr>
      <vt:lpstr>مقارنات نوع الطلاق</vt:lpstr>
      <vt:lpstr>الملاحظات</vt:lpstr>
      <vt:lpstr>'1'!Print_Area</vt:lpstr>
      <vt:lpstr>'10'!Print_Area</vt:lpstr>
      <vt:lpstr>'11 '!Print_Area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'3'!Print_Area</vt:lpstr>
      <vt:lpstr>'4'!Print_Area</vt:lpstr>
      <vt:lpstr>'5'!Print_Area</vt:lpstr>
      <vt:lpstr>'6'!Print_Area</vt:lpstr>
      <vt:lpstr>'7 '!Print_Area</vt:lpstr>
      <vt:lpstr>'8'!Print_Area</vt:lpstr>
      <vt:lpstr>'9'!Print_Area</vt:lpstr>
      <vt:lpstr>Cover!Print_Area</vt:lpstr>
      <vt:lpstr>'Cover Back'!Print_Area</vt:lpstr>
      <vt:lpstr>'الزواج والطلاق'!Print_Area</vt:lpstr>
      <vt:lpstr>السكان!Print_Area</vt:lpstr>
      <vt:lpstr>'المواليد والوفيات'!Print_Area</vt:lpstr>
      <vt:lpstr>'تقديم '!Print_Area</vt:lpstr>
      <vt:lpstr>'محتويات الجداول'!Print_Area</vt:lpstr>
      <vt:lpstr>'محتويات الجداول '!Print_Area</vt:lpstr>
      <vt:lpstr>'محتويات الرسوم'!Print_Area</vt:lpstr>
      <vt:lpstr>'مقارنات نوع الطلاق'!Print_Area</vt:lpstr>
      <vt:lpstr>'نبذة '!Print_Area</vt:lpstr>
      <vt:lpstr>'1'!Print_Titles</vt:lpstr>
      <vt:lpstr>'11 '!Print_Titles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'24'!Print_Titles</vt:lpstr>
      <vt:lpstr>'25'!Print_Titles</vt:lpstr>
      <vt:lpstr>'3'!Print_Titles</vt:lpstr>
      <vt:lpstr>'8'!Print_Titles</vt:lpstr>
      <vt:lpstr>'9'!Print_Titles</vt:lpstr>
      <vt:lpstr>'محتويات الجداول'!Print_Titles</vt:lpstr>
      <vt:lpstr>'محتويات الجداول '!Print_Titles</vt:lpstr>
      <vt:lpstr>'محتويات الرسوم'!Print_Titles</vt:lpstr>
      <vt:lpstr>'مقارنات نوع الطلاق'!Print_Titles</vt:lpstr>
    </vt:vector>
  </TitlesOfParts>
  <Company>GSDP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keywords>PSA; Statistics; Social; SocialStatistics; Planning and Statistics Authority; PopulationStatistics; Population</cp:keywords>
  <cp:lastModifiedBy>Amjad Ahmed Abdelwahab</cp:lastModifiedBy>
  <cp:lastPrinted>2023-08-14T05:02:57Z</cp:lastPrinted>
  <dcterms:created xsi:type="dcterms:W3CDTF">2016-04-25T08:21:46Z</dcterms:created>
  <dcterms:modified xsi:type="dcterms:W3CDTF">2023-08-14T05:09:02Z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734;#PSA|81538984-2143-4d4b-a3ca-314b1950d5de;#735;#Planning and Statistics Authority|c62945ff-1054-4639-a689-03d3d18d28db;#765;#Population|f6a95bda-394c-4576-b293-7e33382962a7;#792;#Social|b74b234b-0567-49c9-8b7a-a8f4f86a61e7;#714;#PopulationStatistics|4003f7a9-613b-43f1-8806-5ee45caf9602</vt:lpwstr>
  </property>
</Properties>
</file>